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440" windowHeight="14370" activeTab="2"/>
  </bookViews>
  <sheets>
    <sheet name="ALCOSAN Eastern Basin" sheetId="1" r:id="rId1"/>
    <sheet name="ALCOSAN Northern Basin" sheetId="2" r:id="rId2"/>
    <sheet name="ALCOSAN Southern Basin" sheetId="3" r:id="rId3"/>
  </sheets>
  <calcPr calcId="125725"/>
</workbook>
</file>

<file path=xl/calcChain.xml><?xml version="1.0" encoding="utf-8"?>
<calcChain xmlns="http://schemas.openxmlformats.org/spreadsheetml/2006/main">
  <c r="Q43" i="3"/>
  <c r="N43"/>
  <c r="Q42"/>
  <c r="N42"/>
  <c r="Q41"/>
  <c r="N41"/>
  <c r="Q40"/>
  <c r="N40"/>
  <c r="Q39"/>
  <c r="N39"/>
  <c r="Q38"/>
  <c r="N38"/>
  <c r="Q37"/>
  <c r="N37"/>
  <c r="Q36"/>
  <c r="N36"/>
  <c r="Q35"/>
  <c r="N35"/>
  <c r="Q34"/>
  <c r="N34"/>
  <c r="Q33"/>
  <c r="N33"/>
  <c r="Q32"/>
  <c r="N32"/>
  <c r="Q31"/>
  <c r="N31"/>
  <c r="Q30"/>
  <c r="N30"/>
  <c r="Q29"/>
  <c r="N29"/>
  <c r="Q28"/>
  <c r="N28"/>
  <c r="Q27"/>
  <c r="N27"/>
  <c r="Q26"/>
  <c r="N26"/>
  <c r="Q25"/>
  <c r="N25"/>
  <c r="Q24"/>
  <c r="N24"/>
  <c r="Q23"/>
  <c r="N23"/>
  <c r="Q22"/>
  <c r="N22"/>
  <c r="Q21"/>
  <c r="N21"/>
  <c r="Q20"/>
  <c r="N20"/>
  <c r="Q19"/>
  <c r="N19"/>
  <c r="Q18"/>
  <c r="N18"/>
  <c r="Q17"/>
  <c r="N17"/>
  <c r="Q16"/>
  <c r="N16"/>
  <c r="Q15"/>
  <c r="D15"/>
  <c r="B15"/>
  <c r="Q14"/>
  <c r="N14"/>
  <c r="Q13"/>
  <c r="N13"/>
  <c r="Q12"/>
  <c r="N12"/>
  <c r="Q11"/>
  <c r="N11"/>
  <c r="Q10"/>
  <c r="N10"/>
  <c r="Q9"/>
  <c r="N9"/>
  <c r="Q8"/>
  <c r="N8"/>
  <c r="Q37" i="2"/>
  <c r="N37"/>
  <c r="Q36"/>
  <c r="N36"/>
  <c r="Q35"/>
  <c r="N35"/>
  <c r="Q34"/>
  <c r="N34"/>
  <c r="Q33"/>
  <c r="N33"/>
  <c r="Q32"/>
  <c r="N32"/>
  <c r="Q31"/>
  <c r="N31"/>
  <c r="Q30"/>
  <c r="N30"/>
  <c r="Q29"/>
  <c r="N29"/>
  <c r="Q28"/>
  <c r="N28"/>
  <c r="Q27"/>
  <c r="N27"/>
  <c r="Q26"/>
  <c r="N26"/>
  <c r="Q25"/>
  <c r="N25"/>
  <c r="Q24"/>
  <c r="N24"/>
  <c r="Q23"/>
  <c r="N23"/>
  <c r="Q22"/>
  <c r="N22"/>
  <c r="Q21"/>
  <c r="N21"/>
  <c r="Q20"/>
  <c r="N20"/>
  <c r="Q19"/>
  <c r="N19"/>
  <c r="Q18"/>
  <c r="N18"/>
  <c r="Q17"/>
  <c r="N17"/>
  <c r="Q16"/>
  <c r="N16"/>
  <c r="Q15"/>
  <c r="N15"/>
  <c r="R15" s="1"/>
  <c r="Q14"/>
  <c r="N14"/>
  <c r="R14" s="1"/>
  <c r="Q13"/>
  <c r="N13"/>
  <c r="R13" s="1"/>
  <c r="Q12"/>
  <c r="N12"/>
  <c r="Q11"/>
  <c r="N11"/>
  <c r="Q10"/>
  <c r="R10" s="1"/>
  <c r="Q9"/>
  <c r="N9"/>
  <c r="Q8"/>
  <c r="N8"/>
  <c r="R8" s="1"/>
  <c r="Q33" i="1"/>
  <c r="N33"/>
  <c r="Q32"/>
  <c r="N32"/>
  <c r="Q31"/>
  <c r="N31"/>
  <c r="Q30"/>
  <c r="N30"/>
  <c r="Q29"/>
  <c r="N29"/>
  <c r="Q28"/>
  <c r="N28"/>
  <c r="Q27"/>
  <c r="N27"/>
  <c r="Q26"/>
  <c r="N26"/>
  <c r="Q25"/>
  <c r="D25"/>
  <c r="C25"/>
  <c r="Q24"/>
  <c r="N24"/>
  <c r="Q23"/>
  <c r="N23"/>
  <c r="Q22"/>
  <c r="N22"/>
  <c r="Q21"/>
  <c r="N21"/>
  <c r="Q20"/>
  <c r="D20"/>
  <c r="C20"/>
  <c r="Q19"/>
  <c r="N19"/>
  <c r="Q18"/>
  <c r="R18" s="1"/>
  <c r="Q17"/>
  <c r="N17"/>
  <c r="Q16"/>
  <c r="N16"/>
  <c r="Q15"/>
  <c r="N15"/>
  <c r="Q14"/>
  <c r="N14"/>
  <c r="Q13"/>
  <c r="D13"/>
  <c r="C13"/>
  <c r="Q12"/>
  <c r="N12"/>
  <c r="Q11"/>
  <c r="N11"/>
  <c r="Q10"/>
  <c r="N10"/>
  <c r="Q9"/>
  <c r="N9"/>
  <c r="Q8"/>
  <c r="N8"/>
  <c r="R16" i="3" l="1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16" i="2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9"/>
  <c r="R8" i="1"/>
  <c r="R9"/>
  <c r="R10"/>
  <c r="R11"/>
  <c r="R12"/>
  <c r="N13"/>
  <c r="R13" s="1"/>
  <c r="R19"/>
  <c r="N20"/>
  <c r="R20" s="1"/>
  <c r="R26"/>
  <c r="R27"/>
  <c r="R28"/>
  <c r="R29"/>
  <c r="R30"/>
  <c r="R31"/>
  <c r="R32"/>
  <c r="R33"/>
  <c r="R14"/>
  <c r="R15"/>
  <c r="R16"/>
  <c r="R17"/>
  <c r="R21"/>
  <c r="R22"/>
  <c r="R23"/>
  <c r="R24"/>
  <c r="N25"/>
  <c r="R25" s="1"/>
  <c r="R11" i="2"/>
  <c r="R12"/>
  <c r="R8" i="3"/>
  <c r="R9"/>
  <c r="R10"/>
  <c r="R11"/>
  <c r="R12"/>
  <c r="R13"/>
  <c r="R14"/>
  <c r="N15"/>
  <c r="R15" s="1"/>
</calcChain>
</file>

<file path=xl/sharedStrings.xml><?xml version="1.0" encoding="utf-8"?>
<sst xmlns="http://schemas.openxmlformats.org/spreadsheetml/2006/main" count="245" uniqueCount="130">
  <si>
    <t>Eastern Basin</t>
  </si>
  <si>
    <t>NOTE: All rates are given in $/1000 gallons</t>
  </si>
  <si>
    <t>"from"  and "to" columns indicate lower and upper gallon ranges applicable to Tier Rate</t>
  </si>
  <si>
    <t>Municipality</t>
  </si>
  <si>
    <t xml:space="preserve">    Service Charge</t>
  </si>
  <si>
    <t xml:space="preserve">             Base</t>
  </si>
  <si>
    <t>Tier 1*</t>
  </si>
  <si>
    <t>Tier 2*</t>
  </si>
  <si>
    <t xml:space="preserve">      Tier 3*</t>
  </si>
  <si>
    <t>Local Charge</t>
  </si>
  <si>
    <t>ALCOSAN</t>
  </si>
  <si>
    <t>ALCOSAN Charge</t>
  </si>
  <si>
    <t>TOTAL</t>
  </si>
  <si>
    <t>Authority</t>
  </si>
  <si>
    <t>Monthly</t>
  </si>
  <si>
    <t>Quarterly</t>
  </si>
  <si>
    <t>Rate</t>
  </si>
  <si>
    <t>Gallons</t>
  </si>
  <si>
    <t>from</t>
  </si>
  <si>
    <t>to</t>
  </si>
  <si>
    <t>over</t>
  </si>
  <si>
    <t>15,000 gallons</t>
  </si>
  <si>
    <t>Service Fee</t>
  </si>
  <si>
    <t>15,000 Gallons</t>
  </si>
  <si>
    <t>CUSTOMER</t>
  </si>
  <si>
    <t>Braddock</t>
  </si>
  <si>
    <t>Braddock Hills**</t>
  </si>
  <si>
    <t>Chalfont</t>
  </si>
  <si>
    <t>Churchill</t>
  </si>
  <si>
    <t>East McKeesport</t>
  </si>
  <si>
    <t xml:space="preserve"> </t>
  </si>
  <si>
    <t>East Pittsburgh</t>
  </si>
  <si>
    <t>Edgewood</t>
  </si>
  <si>
    <t>Forest Hills</t>
  </si>
  <si>
    <t>Monroeville</t>
  </si>
  <si>
    <t>North Braddock</t>
  </si>
  <si>
    <t>North Huntingdon</t>
  </si>
  <si>
    <t>Flat Rate</t>
  </si>
  <si>
    <t>Residential</t>
  </si>
  <si>
    <t>North Versailles</t>
  </si>
  <si>
    <t>Penn Hills</t>
  </si>
  <si>
    <t>Penn Township</t>
  </si>
  <si>
    <t>Pitcairn</t>
  </si>
  <si>
    <t>Pittsburgh</t>
  </si>
  <si>
    <t>Plum</t>
  </si>
  <si>
    <t>Rankin</t>
  </si>
  <si>
    <t>Swissvale**</t>
  </si>
  <si>
    <t>Trafford</t>
  </si>
  <si>
    <t>Turtle Creek</t>
  </si>
  <si>
    <t>Verona**</t>
  </si>
  <si>
    <t>Wall</t>
  </si>
  <si>
    <t>Wilkins</t>
  </si>
  <si>
    <t>Wilkinsburg</t>
  </si>
  <si>
    <t>Wilmerding</t>
  </si>
  <si>
    <t>NOTES:</t>
  </si>
  <si>
    <t>* Tiered rates are given for 1000 gallons</t>
  </si>
  <si>
    <r>
      <t xml:space="preserve">** No change in </t>
    </r>
    <r>
      <rPr>
        <b/>
        <sz val="10"/>
        <rFont val="Arial"/>
        <family val="2"/>
      </rPr>
      <t>effective</t>
    </r>
    <r>
      <rPr>
        <sz val="11"/>
        <color theme="1"/>
        <rFont val="Calibri"/>
        <family val="2"/>
        <scheme val="minor"/>
      </rPr>
      <t xml:space="preserve"> local rates from 2006 survey</t>
    </r>
  </si>
  <si>
    <t>*** For Plum Borough, rates are based on cubic feet…..these values converted to gallons for this comparison.</t>
  </si>
  <si>
    <t>Residential Rate Comparison</t>
  </si>
  <si>
    <t>Northern Basin</t>
  </si>
  <si>
    <t xml:space="preserve">       Base</t>
  </si>
  <si>
    <t>Charge/quarter</t>
  </si>
  <si>
    <t>Aspinwall</t>
  </si>
  <si>
    <t>Avalon</t>
  </si>
  <si>
    <t>Bellevue</t>
  </si>
  <si>
    <t>Ben Avon**</t>
  </si>
  <si>
    <t>Ben Avon Heights**</t>
  </si>
  <si>
    <t>Blawnox</t>
  </si>
  <si>
    <t>Emsworth</t>
  </si>
  <si>
    <t>Etna</t>
  </si>
  <si>
    <t>Fox Chapel</t>
  </si>
  <si>
    <t>Franklin Park - Bear Run</t>
  </si>
  <si>
    <t>Franklin Park - Lowries Run</t>
  </si>
  <si>
    <t>Girty's Run</t>
  </si>
  <si>
    <t>Indiana - Ottawa</t>
  </si>
  <si>
    <t>Indiana - Fairview</t>
  </si>
  <si>
    <t>Indiana - Middle Rd. Ext.</t>
  </si>
  <si>
    <t>Indiana - Middle Rd. I &amp; II</t>
  </si>
  <si>
    <t>Kilbuck</t>
  </si>
  <si>
    <t>McCandless - Residential</t>
  </si>
  <si>
    <t>Millvale - Girty's Run</t>
  </si>
  <si>
    <t>Neville</t>
  </si>
  <si>
    <t>O'Hara **</t>
  </si>
  <si>
    <t>Ohio</t>
  </si>
  <si>
    <t>Reserve</t>
  </si>
  <si>
    <t>Reserve - Girtys Run Cust.</t>
  </si>
  <si>
    <t>Ross</t>
  </si>
  <si>
    <t>Shaler</t>
  </si>
  <si>
    <t>Shaler - Girty's Run Area</t>
  </si>
  <si>
    <t>Sharpsburg</t>
  </si>
  <si>
    <t>West View</t>
  </si>
  <si>
    <t>* Rates are for 1000 gallons</t>
  </si>
  <si>
    <r>
      <t xml:space="preserve">** No change in </t>
    </r>
    <r>
      <rPr>
        <b/>
        <sz val="10"/>
        <rFont val="Arial"/>
        <family val="2"/>
      </rPr>
      <t xml:space="preserve">effective </t>
    </r>
    <r>
      <rPr>
        <sz val="10"/>
        <rFont val="Arial"/>
        <family val="2"/>
      </rPr>
      <t xml:space="preserve">local rates </t>
    </r>
    <r>
      <rPr>
        <sz val="11"/>
        <color theme="1"/>
        <rFont val="Calibri"/>
        <family val="2"/>
        <scheme val="minor"/>
      </rPr>
      <t>from 2006 suvey</t>
    </r>
  </si>
  <si>
    <t>Southern Basin</t>
  </si>
  <si>
    <t>Baldwin Borough</t>
  </si>
  <si>
    <t>Baldwin Township</t>
  </si>
  <si>
    <t>Bethel Park</t>
  </si>
  <si>
    <t>Brentwood</t>
  </si>
  <si>
    <t>Bridgeville</t>
  </si>
  <si>
    <t>Carnegie</t>
  </si>
  <si>
    <t>Castle Shannon</t>
  </si>
  <si>
    <t>Collier</t>
  </si>
  <si>
    <t>Crafton</t>
  </si>
  <si>
    <t>Dormont**</t>
  </si>
  <si>
    <t>Green Tree</t>
  </si>
  <si>
    <t>Heidelberg</t>
  </si>
  <si>
    <t>Homestead</t>
  </si>
  <si>
    <t>Ingram</t>
  </si>
  <si>
    <t>Kennedy</t>
  </si>
  <si>
    <t>McDonald</t>
  </si>
  <si>
    <t>McKees Rocks</t>
  </si>
  <si>
    <t>Mt. Lebanon</t>
  </si>
  <si>
    <t>Mt. Oliver</t>
  </si>
  <si>
    <t>Munhall</t>
  </si>
  <si>
    <t>North Fayette</t>
  </si>
  <si>
    <t>Oakdale</t>
  </si>
  <si>
    <t>Peters</t>
  </si>
  <si>
    <t>Pleasant Hills</t>
  </si>
  <si>
    <t>Robinson</t>
  </si>
  <si>
    <t>Rosslyn Farms</t>
  </si>
  <si>
    <t>Scott**</t>
  </si>
  <si>
    <t>South Fayette</t>
  </si>
  <si>
    <t>Stowe**</t>
  </si>
  <si>
    <t>Thornburg</t>
  </si>
  <si>
    <t>Upper St. Clair</t>
  </si>
  <si>
    <t>West Homestead</t>
  </si>
  <si>
    <t>West Mifflin</t>
  </si>
  <si>
    <t>Whitaker</t>
  </si>
  <si>
    <t>Whitehall</t>
  </si>
  <si>
    <r>
      <t xml:space="preserve">** No change in </t>
    </r>
    <r>
      <rPr>
        <b/>
        <sz val="10"/>
        <rFont val="Arial"/>
        <family val="2"/>
      </rPr>
      <t>effective</t>
    </r>
    <r>
      <rPr>
        <sz val="10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local rates from 2006 survey</t>
    </r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</si>
</sst>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&quot;$&quot;#,##0.000"/>
  </numFmts>
  <fonts count="3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5" xfId="0" applyBorder="1"/>
    <xf numFmtId="164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0" fillId="0" borderId="18" xfId="0" applyBorder="1"/>
    <xf numFmtId="164" fontId="2" fillId="0" borderId="22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0" fontId="2" fillId="0" borderId="18" xfId="0" applyFont="1" applyBorder="1"/>
    <xf numFmtId="0" fontId="0" fillId="0" borderId="18" xfId="0" applyFill="1" applyBorder="1"/>
    <xf numFmtId="164" fontId="2" fillId="0" borderId="18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0" fontId="0" fillId="0" borderId="28" xfId="0" applyFill="1" applyBorder="1"/>
    <xf numFmtId="164" fontId="2" fillId="0" borderId="22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Fill="1" applyBorder="1"/>
    <xf numFmtId="0" fontId="0" fillId="0" borderId="30" xfId="0" applyBorder="1"/>
    <xf numFmtId="164" fontId="2" fillId="0" borderId="31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4" xfId="0" applyBorder="1"/>
    <xf numFmtId="0" fontId="0" fillId="0" borderId="0" xfId="0" applyBorder="1"/>
    <xf numFmtId="0" fontId="1" fillId="0" borderId="0" xfId="0" applyFont="1" applyBorder="1"/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Border="1"/>
    <xf numFmtId="0" fontId="0" fillId="0" borderId="15" xfId="0" applyFill="1" applyBorder="1"/>
    <xf numFmtId="164" fontId="2" fillId="0" borderId="16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>
      <alignment horizontal="left"/>
    </xf>
    <xf numFmtId="164" fontId="2" fillId="0" borderId="25" xfId="0" applyNumberFormat="1" applyFont="1" applyFill="1" applyBorder="1" applyAlignment="1">
      <alignment horizontal="center"/>
    </xf>
    <xf numFmtId="164" fontId="2" fillId="0" borderId="26" xfId="0" applyNumberFormat="1" applyFont="1" applyFill="1" applyBorder="1" applyAlignment="1">
      <alignment horizontal="center"/>
    </xf>
    <xf numFmtId="164" fontId="2" fillId="0" borderId="27" xfId="0" applyNumberFormat="1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horizontal="center"/>
    </xf>
    <xf numFmtId="1" fontId="2" fillId="0" borderId="29" xfId="0" applyNumberFormat="1" applyFont="1" applyFill="1" applyBorder="1" applyAlignment="1">
      <alignment horizontal="center"/>
    </xf>
    <xf numFmtId="1" fontId="2" fillId="0" borderId="26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30" xfId="0" applyFill="1" applyBorder="1"/>
    <xf numFmtId="164" fontId="2" fillId="0" borderId="31" xfId="0" applyNumberFormat="1" applyFont="1" applyFill="1" applyBorder="1" applyAlignment="1">
      <alignment horizontal="center"/>
    </xf>
    <xf numFmtId="164" fontId="2" fillId="0" borderId="32" xfId="0" applyNumberFormat="1" applyFont="1" applyFill="1" applyBorder="1" applyAlignment="1">
      <alignment horizontal="center"/>
    </xf>
    <xf numFmtId="164" fontId="2" fillId="0" borderId="30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5" xfId="0" applyBorder="1" applyAlignment="1">
      <alignment horizontal="center"/>
    </xf>
    <xf numFmtId="1" fontId="2" fillId="0" borderId="37" xfId="0" applyNumberFormat="1" applyFont="1" applyBorder="1" applyAlignment="1">
      <alignment horizontal="center"/>
    </xf>
    <xf numFmtId="0" fontId="2" fillId="0" borderId="0" xfId="0" applyFont="1"/>
    <xf numFmtId="0" fontId="2" fillId="0" borderId="18" xfId="0" applyFont="1" applyFill="1" applyBorder="1" applyAlignment="1">
      <alignment horizontal="left"/>
    </xf>
    <xf numFmtId="0" fontId="0" fillId="0" borderId="38" xfId="0" applyFill="1" applyBorder="1"/>
    <xf numFmtId="0" fontId="2" fillId="0" borderId="30" xfId="0" applyFont="1" applyFill="1" applyBorder="1"/>
    <xf numFmtId="0" fontId="0" fillId="0" borderId="0" xfId="0" applyFill="1"/>
    <xf numFmtId="1" fontId="2" fillId="0" borderId="36" xfId="0" applyNumberFormat="1" applyFont="1" applyFill="1" applyBorder="1" applyAlignment="1">
      <alignment horizontal="center"/>
    </xf>
    <xf numFmtId="1" fontId="2" fillId="0" borderId="37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164" fontId="2" fillId="0" borderId="28" xfId="0" applyNumberFormat="1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1" fontId="2" fillId="0" borderId="30" xfId="0" applyNumberFormat="1" applyFont="1" applyFill="1" applyBorder="1" applyAlignment="1">
      <alignment horizontal="center"/>
    </xf>
    <xf numFmtId="0" fontId="1" fillId="2" borderId="0" xfId="0" applyFont="1" applyFill="1"/>
    <xf numFmtId="3" fontId="2" fillId="0" borderId="36" xfId="0" applyNumberFormat="1" applyFont="1" applyBorder="1" applyAlignment="1">
      <alignment horizontal="center"/>
    </xf>
    <xf numFmtId="0" fontId="2" fillId="0" borderId="28" xfId="0" applyFont="1" applyBorder="1"/>
    <xf numFmtId="0" fontId="2" fillId="0" borderId="30" xfId="0" applyFont="1" applyBorder="1" applyAlignment="1">
      <alignment horizontal="center"/>
    </xf>
    <xf numFmtId="3" fontId="2" fillId="0" borderId="36" xfId="0" applyNumberFormat="1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2" borderId="0" xfId="0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workbookViewId="0">
      <selection activeCell="U18" sqref="U18"/>
    </sheetView>
  </sheetViews>
  <sheetFormatPr defaultRowHeight="15"/>
  <cols>
    <col min="1" max="1" width="17.7109375" customWidth="1"/>
    <col min="2" max="2" width="9" customWidth="1"/>
    <col min="4" max="4" width="8.7109375" customWidth="1"/>
    <col min="5" max="5" width="8.42578125" customWidth="1"/>
    <col min="6" max="6" width="7" customWidth="1"/>
    <col min="7" max="7" width="6.42578125" customWidth="1"/>
    <col min="8" max="8" width="7.140625" customWidth="1"/>
    <col min="9" max="10" width="6.42578125" customWidth="1"/>
    <col min="11" max="11" width="7.140625" customWidth="1"/>
    <col min="12" max="12" width="6.42578125" customWidth="1"/>
    <col min="13" max="13" width="12.85546875" customWidth="1"/>
    <col min="14" max="14" width="14.7109375" customWidth="1"/>
    <col min="15" max="15" width="10.85546875" bestFit="1" customWidth="1"/>
    <col min="16" max="16" width="16.5703125" bestFit="1" customWidth="1"/>
    <col min="17" max="18" width="9.7109375" customWidth="1"/>
  </cols>
  <sheetData>
    <row r="1" spans="1:18">
      <c r="C1" s="1" t="s">
        <v>58</v>
      </c>
      <c r="D1" s="1"/>
      <c r="E1" s="1"/>
    </row>
    <row r="2" spans="1:18">
      <c r="C2" s="1" t="s">
        <v>0</v>
      </c>
      <c r="D2" s="1"/>
    </row>
    <row r="3" spans="1:18">
      <c r="B3" s="2" t="s">
        <v>1</v>
      </c>
    </row>
    <row r="4" spans="1:18" ht="15" customHeight="1">
      <c r="C4" s="2" t="s">
        <v>2</v>
      </c>
      <c r="D4" s="2"/>
    </row>
    <row r="5" spans="1:18" ht="15.75" thickBot="1">
      <c r="C5" s="2"/>
      <c r="D5" s="2"/>
    </row>
    <row r="6" spans="1:18" ht="15.75" thickBot="1">
      <c r="A6" s="3" t="s">
        <v>3</v>
      </c>
      <c r="B6" s="4" t="s">
        <v>4</v>
      </c>
      <c r="C6" s="4"/>
      <c r="D6" s="5" t="s">
        <v>5</v>
      </c>
      <c r="E6" s="6"/>
      <c r="F6" s="7"/>
      <c r="G6" s="8" t="s">
        <v>6</v>
      </c>
      <c r="H6" s="9"/>
      <c r="I6" s="7"/>
      <c r="J6" s="8" t="s">
        <v>7</v>
      </c>
      <c r="K6" s="9"/>
      <c r="L6" s="7" t="s">
        <v>8</v>
      </c>
      <c r="M6" s="10"/>
      <c r="N6" s="11" t="s">
        <v>9</v>
      </c>
      <c r="O6" s="12" t="s">
        <v>10</v>
      </c>
      <c r="P6" s="12" t="s">
        <v>11</v>
      </c>
      <c r="Q6" s="12" t="s">
        <v>12</v>
      </c>
      <c r="R6" s="12" t="s">
        <v>12</v>
      </c>
    </row>
    <row r="7" spans="1:18" ht="15.75" thickBot="1">
      <c r="A7" s="13" t="s">
        <v>13</v>
      </c>
      <c r="B7" s="14" t="s">
        <v>14</v>
      </c>
      <c r="C7" s="15" t="s">
        <v>15</v>
      </c>
      <c r="D7" s="16" t="s">
        <v>16</v>
      </c>
      <c r="E7" s="13" t="s">
        <v>17</v>
      </c>
      <c r="F7" s="14" t="s">
        <v>16</v>
      </c>
      <c r="G7" s="17" t="s">
        <v>18</v>
      </c>
      <c r="H7" s="15" t="s">
        <v>19</v>
      </c>
      <c r="I7" s="14" t="s">
        <v>16</v>
      </c>
      <c r="J7" s="17" t="s">
        <v>18</v>
      </c>
      <c r="K7" s="15" t="s">
        <v>19</v>
      </c>
      <c r="L7" s="14" t="s">
        <v>16</v>
      </c>
      <c r="M7" s="18" t="s">
        <v>20</v>
      </c>
      <c r="N7" s="13" t="s">
        <v>21</v>
      </c>
      <c r="O7" s="19" t="s">
        <v>22</v>
      </c>
      <c r="P7" s="19" t="s">
        <v>23</v>
      </c>
      <c r="Q7" s="19" t="s">
        <v>10</v>
      </c>
      <c r="R7" s="19" t="s">
        <v>24</v>
      </c>
    </row>
    <row r="8" spans="1:18">
      <c r="A8" s="64" t="s">
        <v>25</v>
      </c>
      <c r="B8" s="65"/>
      <c r="C8" s="66">
        <v>0</v>
      </c>
      <c r="D8" s="67">
        <v>1.5</v>
      </c>
      <c r="E8" s="68">
        <v>1000</v>
      </c>
      <c r="F8" s="69"/>
      <c r="G8" s="70"/>
      <c r="H8" s="71"/>
      <c r="I8" s="69"/>
      <c r="J8" s="70"/>
      <c r="K8" s="71"/>
      <c r="L8" s="65"/>
      <c r="M8" s="72"/>
      <c r="N8" s="37">
        <f t="shared" ref="N8:N15" si="0">C8 +(D8*15)</f>
        <v>22.5</v>
      </c>
      <c r="O8" s="27">
        <v>8.48</v>
      </c>
      <c r="P8" s="27">
        <v>60.6</v>
      </c>
      <c r="Q8" s="27">
        <f>O8+P8</f>
        <v>69.08</v>
      </c>
      <c r="R8" s="27">
        <f>N8+Q8</f>
        <v>91.58</v>
      </c>
    </row>
    <row r="9" spans="1:18">
      <c r="A9" s="36" t="s">
        <v>26</v>
      </c>
      <c r="B9" s="46"/>
      <c r="C9" s="73">
        <v>1.5</v>
      </c>
      <c r="D9" s="38">
        <v>1.5</v>
      </c>
      <c r="E9" s="68">
        <v>1000</v>
      </c>
      <c r="F9" s="46"/>
      <c r="G9" s="74"/>
      <c r="H9" s="75"/>
      <c r="I9" s="76"/>
      <c r="J9" s="74"/>
      <c r="K9" s="75"/>
      <c r="L9" s="46"/>
      <c r="M9" s="72"/>
      <c r="N9" s="37">
        <f t="shared" si="0"/>
        <v>24</v>
      </c>
      <c r="O9" s="27">
        <v>8.48</v>
      </c>
      <c r="P9" s="27">
        <v>60.6</v>
      </c>
      <c r="Q9" s="27">
        <f t="shared" ref="Q9:Q33" si="1">O9+P9</f>
        <v>69.08</v>
      </c>
      <c r="R9" s="27">
        <f t="shared" ref="R9:R33" si="2">N9+Q9</f>
        <v>93.08</v>
      </c>
    </row>
    <row r="10" spans="1:18">
      <c r="A10" s="36" t="s">
        <v>27</v>
      </c>
      <c r="B10" s="46"/>
      <c r="C10" s="73">
        <v>1.5</v>
      </c>
      <c r="D10" s="38">
        <v>4.5</v>
      </c>
      <c r="E10" s="68">
        <v>1000</v>
      </c>
      <c r="F10" s="46"/>
      <c r="G10" s="74"/>
      <c r="H10" s="75"/>
      <c r="I10" s="76"/>
      <c r="J10" s="74"/>
      <c r="K10" s="75"/>
      <c r="L10" s="46"/>
      <c r="M10" s="72"/>
      <c r="N10" s="37">
        <f t="shared" si="0"/>
        <v>69</v>
      </c>
      <c r="O10" s="27">
        <v>8.48</v>
      </c>
      <c r="P10" s="27">
        <v>60.6</v>
      </c>
      <c r="Q10" s="27">
        <f t="shared" si="1"/>
        <v>69.08</v>
      </c>
      <c r="R10" s="27">
        <f t="shared" si="2"/>
        <v>138.07999999999998</v>
      </c>
    </row>
    <row r="11" spans="1:18">
      <c r="A11" s="36" t="s">
        <v>28</v>
      </c>
      <c r="B11" s="46"/>
      <c r="C11" s="73">
        <v>1.5</v>
      </c>
      <c r="D11" s="38">
        <v>2.5</v>
      </c>
      <c r="E11" s="68">
        <v>1000</v>
      </c>
      <c r="F11" s="46"/>
      <c r="G11" s="74"/>
      <c r="H11" s="75"/>
      <c r="I11" s="76"/>
      <c r="J11" s="74"/>
      <c r="K11" s="75"/>
      <c r="L11" s="46"/>
      <c r="M11" s="72"/>
      <c r="N11" s="37">
        <f t="shared" si="0"/>
        <v>39</v>
      </c>
      <c r="O11" s="27">
        <v>8.48</v>
      </c>
      <c r="P11" s="27">
        <v>60.6</v>
      </c>
      <c r="Q11" s="27">
        <f t="shared" si="1"/>
        <v>69.08</v>
      </c>
      <c r="R11" s="27">
        <f t="shared" si="2"/>
        <v>108.08</v>
      </c>
    </row>
    <row r="12" spans="1:18">
      <c r="A12" s="36" t="s">
        <v>29</v>
      </c>
      <c r="B12" s="46"/>
      <c r="C12" s="73">
        <v>0</v>
      </c>
      <c r="D12" s="38">
        <v>21.28</v>
      </c>
      <c r="E12" s="68">
        <v>6000</v>
      </c>
      <c r="F12" s="46">
        <v>3.31</v>
      </c>
      <c r="G12" s="74" t="s">
        <v>30</v>
      </c>
      <c r="H12" s="75"/>
      <c r="I12" s="76"/>
      <c r="J12" s="74"/>
      <c r="K12" s="75"/>
      <c r="L12" s="46"/>
      <c r="M12" s="72"/>
      <c r="N12" s="37">
        <f>D12+(F12*9)</f>
        <v>51.07</v>
      </c>
      <c r="O12" s="27">
        <v>8.48</v>
      </c>
      <c r="P12" s="27">
        <v>60.6</v>
      </c>
      <c r="Q12" s="27">
        <f t="shared" si="1"/>
        <v>69.08</v>
      </c>
      <c r="R12" s="27">
        <f t="shared" si="2"/>
        <v>120.15</v>
      </c>
    </row>
    <row r="13" spans="1:18">
      <c r="A13" s="36" t="s">
        <v>31</v>
      </c>
      <c r="B13" s="46"/>
      <c r="C13" s="73">
        <f>(8.48*0.25)+1.5</f>
        <v>3.62</v>
      </c>
      <c r="D13" s="77">
        <f>4.04*0.25</f>
        <v>1.01</v>
      </c>
      <c r="E13" s="68">
        <v>1000</v>
      </c>
      <c r="F13" s="46"/>
      <c r="G13" s="74"/>
      <c r="H13" s="75"/>
      <c r="I13" s="76"/>
      <c r="J13" s="74"/>
      <c r="K13" s="75"/>
      <c r="L13" s="46"/>
      <c r="M13" s="72"/>
      <c r="N13" s="37">
        <f t="shared" si="0"/>
        <v>18.77</v>
      </c>
      <c r="O13" s="27">
        <v>8.48</v>
      </c>
      <c r="P13" s="27">
        <v>60.6</v>
      </c>
      <c r="Q13" s="27">
        <f t="shared" si="1"/>
        <v>69.08</v>
      </c>
      <c r="R13" s="27">
        <f t="shared" si="2"/>
        <v>87.85</v>
      </c>
    </row>
    <row r="14" spans="1:18">
      <c r="A14" s="50" t="s">
        <v>32</v>
      </c>
      <c r="B14" s="46"/>
      <c r="C14" s="73">
        <v>0</v>
      </c>
      <c r="D14" s="38">
        <v>3.7</v>
      </c>
      <c r="E14" s="68">
        <v>1000</v>
      </c>
      <c r="F14" s="46"/>
      <c r="G14" s="74"/>
      <c r="H14" s="75"/>
      <c r="I14" s="76"/>
      <c r="J14" s="74"/>
      <c r="K14" s="75"/>
      <c r="L14" s="46"/>
      <c r="M14" s="72"/>
      <c r="N14" s="37">
        <f t="shared" si="0"/>
        <v>55.5</v>
      </c>
      <c r="O14" s="27">
        <v>8.48</v>
      </c>
      <c r="P14" s="27">
        <v>60.6</v>
      </c>
      <c r="Q14" s="27">
        <f t="shared" si="1"/>
        <v>69.08</v>
      </c>
      <c r="R14" s="27">
        <f t="shared" si="2"/>
        <v>124.58</v>
      </c>
    </row>
    <row r="15" spans="1:18">
      <c r="A15" s="36" t="s">
        <v>33</v>
      </c>
      <c r="B15" s="46"/>
      <c r="C15" s="73">
        <v>0</v>
      </c>
      <c r="D15" s="38">
        <v>3</v>
      </c>
      <c r="E15" s="68">
        <v>1000</v>
      </c>
      <c r="F15" s="46"/>
      <c r="G15" s="74"/>
      <c r="H15" s="75"/>
      <c r="I15" s="76"/>
      <c r="J15" s="74"/>
      <c r="K15" s="75"/>
      <c r="L15" s="46"/>
      <c r="M15" s="72"/>
      <c r="N15" s="37">
        <f t="shared" si="0"/>
        <v>45</v>
      </c>
      <c r="O15" s="27">
        <v>8.48</v>
      </c>
      <c r="P15" s="27">
        <v>60.6</v>
      </c>
      <c r="Q15" s="27">
        <f t="shared" si="1"/>
        <v>69.08</v>
      </c>
      <c r="R15" s="27">
        <f t="shared" si="2"/>
        <v>114.08</v>
      </c>
    </row>
    <row r="16" spans="1:18">
      <c r="A16" s="36" t="s">
        <v>34</v>
      </c>
      <c r="B16" s="46">
        <v>0</v>
      </c>
      <c r="C16" s="73"/>
      <c r="D16" s="38">
        <v>7.84</v>
      </c>
      <c r="E16" s="68">
        <v>2000</v>
      </c>
      <c r="F16" s="46">
        <v>3.92</v>
      </c>
      <c r="G16" s="74">
        <v>2001</v>
      </c>
      <c r="H16" s="75"/>
      <c r="I16" s="76"/>
      <c r="J16" s="74"/>
      <c r="K16" s="75"/>
      <c r="L16" s="46"/>
      <c r="M16" s="72"/>
      <c r="N16" s="37">
        <f>B16 + D16+(F16*13)</f>
        <v>58.8</v>
      </c>
      <c r="O16" s="27">
        <v>8.48</v>
      </c>
      <c r="P16" s="27">
        <v>60.6</v>
      </c>
      <c r="Q16" s="27">
        <f t="shared" si="1"/>
        <v>69.08</v>
      </c>
      <c r="R16" s="27">
        <f t="shared" si="2"/>
        <v>127.88</v>
      </c>
    </row>
    <row r="17" spans="1:18">
      <c r="A17" s="36" t="s">
        <v>35</v>
      </c>
      <c r="B17" s="46"/>
      <c r="C17" s="73">
        <v>1.5</v>
      </c>
      <c r="D17" s="38">
        <v>3</v>
      </c>
      <c r="E17" s="68">
        <v>1000</v>
      </c>
      <c r="F17" s="46"/>
      <c r="G17" s="74"/>
      <c r="H17" s="75"/>
      <c r="I17" s="76"/>
      <c r="J17" s="74"/>
      <c r="K17" s="75"/>
      <c r="L17" s="46"/>
      <c r="M17" s="72"/>
      <c r="N17" s="37">
        <f>C17 +(D17*15)</f>
        <v>46.5</v>
      </c>
      <c r="O17" s="27">
        <v>8.48</v>
      </c>
      <c r="P17" s="27">
        <v>60.6</v>
      </c>
      <c r="Q17" s="27">
        <f t="shared" si="1"/>
        <v>69.08</v>
      </c>
      <c r="R17" s="27">
        <f t="shared" si="2"/>
        <v>115.58</v>
      </c>
    </row>
    <row r="18" spans="1:18">
      <c r="A18" s="36" t="s">
        <v>36</v>
      </c>
      <c r="B18" s="46"/>
      <c r="C18" s="73">
        <v>0</v>
      </c>
      <c r="D18" s="38">
        <v>58.42</v>
      </c>
      <c r="E18" s="68" t="s">
        <v>37</v>
      </c>
      <c r="F18" s="78" t="s">
        <v>38</v>
      </c>
      <c r="G18" s="74"/>
      <c r="H18" s="75"/>
      <c r="I18" s="76"/>
      <c r="J18" s="74"/>
      <c r="K18" s="75"/>
      <c r="L18" s="46"/>
      <c r="M18" s="72"/>
      <c r="N18" s="37">
        <v>58.42</v>
      </c>
      <c r="O18" s="27">
        <v>8.48</v>
      </c>
      <c r="P18" s="27">
        <v>60.6</v>
      </c>
      <c r="Q18" s="27">
        <f t="shared" si="1"/>
        <v>69.08</v>
      </c>
      <c r="R18" s="27">
        <f t="shared" si="2"/>
        <v>127.5</v>
      </c>
    </row>
    <row r="19" spans="1:18">
      <c r="A19" s="36" t="s">
        <v>39</v>
      </c>
      <c r="B19" s="46"/>
      <c r="C19" s="73">
        <v>0</v>
      </c>
      <c r="D19" s="38">
        <v>11.38</v>
      </c>
      <c r="E19" s="68">
        <v>6000</v>
      </c>
      <c r="F19" s="46">
        <v>3.91</v>
      </c>
      <c r="G19" s="74">
        <v>6001</v>
      </c>
      <c r="H19" s="75"/>
      <c r="I19" s="76"/>
      <c r="J19" s="74"/>
      <c r="K19" s="75"/>
      <c r="L19" s="46"/>
      <c r="M19" s="72"/>
      <c r="N19" s="37">
        <f>D19+(F19*9)</f>
        <v>46.57</v>
      </c>
      <c r="O19" s="27">
        <v>8.48</v>
      </c>
      <c r="P19" s="27">
        <v>60.6</v>
      </c>
      <c r="Q19" s="27">
        <f t="shared" si="1"/>
        <v>69.08</v>
      </c>
      <c r="R19" s="27">
        <f t="shared" si="2"/>
        <v>115.65</v>
      </c>
    </row>
    <row r="20" spans="1:18">
      <c r="A20" s="36" t="s">
        <v>40</v>
      </c>
      <c r="B20" s="79"/>
      <c r="C20" s="80">
        <f>20-8.48</f>
        <v>11.52</v>
      </c>
      <c r="D20" s="81">
        <f>10.99-4.04</f>
        <v>6.95</v>
      </c>
      <c r="E20" s="82">
        <v>1000</v>
      </c>
      <c r="F20" s="79"/>
      <c r="G20" s="83"/>
      <c r="H20" s="84"/>
      <c r="I20" s="85"/>
      <c r="J20" s="83"/>
      <c r="K20" s="84"/>
      <c r="L20" s="79"/>
      <c r="M20" s="72"/>
      <c r="N20" s="37">
        <f>C20 +(D20*15)</f>
        <v>115.77</v>
      </c>
      <c r="O20" s="27">
        <v>8.48</v>
      </c>
      <c r="P20" s="27">
        <v>60.6</v>
      </c>
      <c r="Q20" s="27">
        <f t="shared" si="1"/>
        <v>69.08</v>
      </c>
      <c r="R20" s="27">
        <f t="shared" si="2"/>
        <v>184.85</v>
      </c>
    </row>
    <row r="21" spans="1:18">
      <c r="A21" s="45" t="s">
        <v>41</v>
      </c>
      <c r="B21" s="46"/>
      <c r="C21" s="38">
        <v>0</v>
      </c>
      <c r="D21" s="37">
        <v>21.18</v>
      </c>
      <c r="E21" s="82">
        <v>3000</v>
      </c>
      <c r="F21" s="46">
        <v>2.72</v>
      </c>
      <c r="G21" s="74">
        <v>3001</v>
      </c>
      <c r="H21" s="72"/>
      <c r="I21" s="76"/>
      <c r="J21" s="74"/>
      <c r="K21" s="72"/>
      <c r="L21" s="46"/>
      <c r="M21" s="72"/>
      <c r="N21" s="37">
        <f>D21 +(F21*12)</f>
        <v>53.82</v>
      </c>
      <c r="O21" s="27">
        <v>8.48</v>
      </c>
      <c r="P21" s="27">
        <v>60.6</v>
      </c>
      <c r="Q21" s="27">
        <f t="shared" si="1"/>
        <v>69.08</v>
      </c>
      <c r="R21" s="27">
        <f t="shared" si="2"/>
        <v>122.9</v>
      </c>
    </row>
    <row r="22" spans="1:18">
      <c r="A22" s="45" t="s">
        <v>42</v>
      </c>
      <c r="B22" s="46"/>
      <c r="C22" s="38">
        <v>1.5</v>
      </c>
      <c r="D22" s="37">
        <v>1.5</v>
      </c>
      <c r="E22" s="68">
        <v>1000</v>
      </c>
      <c r="F22" s="86"/>
      <c r="G22" s="87"/>
      <c r="H22" s="88"/>
      <c r="I22" s="86"/>
      <c r="J22" s="87"/>
      <c r="K22" s="88"/>
      <c r="L22" s="86"/>
      <c r="M22" s="88"/>
      <c r="N22" s="37">
        <f>C22 +(D22*15)</f>
        <v>24</v>
      </c>
      <c r="O22" s="27">
        <v>8.48</v>
      </c>
      <c r="P22" s="27">
        <v>60.6</v>
      </c>
      <c r="Q22" s="27">
        <f t="shared" si="1"/>
        <v>69.08</v>
      </c>
      <c r="R22" s="27">
        <f t="shared" si="2"/>
        <v>93.08</v>
      </c>
    </row>
    <row r="23" spans="1:18">
      <c r="A23" s="45" t="s">
        <v>43</v>
      </c>
      <c r="B23" s="46">
        <v>0</v>
      </c>
      <c r="C23" s="38"/>
      <c r="D23" s="37">
        <v>2.62</v>
      </c>
      <c r="E23" s="68">
        <v>1000</v>
      </c>
      <c r="F23" s="86"/>
      <c r="G23" s="87"/>
      <c r="H23" s="88"/>
      <c r="I23" s="86"/>
      <c r="J23" s="87"/>
      <c r="K23" s="88"/>
      <c r="L23" s="86"/>
      <c r="M23" s="88"/>
      <c r="N23" s="37">
        <f>(B23*3)+(D23*15)</f>
        <v>39.300000000000004</v>
      </c>
      <c r="O23" s="27">
        <v>8.48</v>
      </c>
      <c r="P23" s="27">
        <v>60.6</v>
      </c>
      <c r="Q23" s="27">
        <f t="shared" si="1"/>
        <v>69.08</v>
      </c>
      <c r="R23" s="27">
        <f t="shared" si="2"/>
        <v>108.38</v>
      </c>
    </row>
    <row r="24" spans="1:18">
      <c r="A24" s="36" t="s">
        <v>44</v>
      </c>
      <c r="B24" s="46"/>
      <c r="C24" s="38">
        <v>43.36</v>
      </c>
      <c r="D24" s="37">
        <v>-0.83</v>
      </c>
      <c r="E24" s="68">
        <v>1000</v>
      </c>
      <c r="F24" s="86" t="s">
        <v>30</v>
      </c>
      <c r="G24" s="87" t="s">
        <v>30</v>
      </c>
      <c r="H24" s="88"/>
      <c r="I24" s="86"/>
      <c r="J24" s="87"/>
      <c r="K24" s="88"/>
      <c r="L24" s="86"/>
      <c r="M24" s="88"/>
      <c r="N24" s="37">
        <f>C24+(D24*(15-5.61))</f>
        <v>35.566299999999998</v>
      </c>
      <c r="O24" s="27">
        <v>8.48</v>
      </c>
      <c r="P24" s="27">
        <v>60.6</v>
      </c>
      <c r="Q24" s="27">
        <f t="shared" si="1"/>
        <v>69.08</v>
      </c>
      <c r="R24" s="27">
        <f t="shared" si="2"/>
        <v>104.6463</v>
      </c>
    </row>
    <row r="25" spans="1:18">
      <c r="A25" s="36" t="s">
        <v>45</v>
      </c>
      <c r="B25" s="46"/>
      <c r="C25" s="73">
        <f>(8.48*0.25)+1.5</f>
        <v>3.62</v>
      </c>
      <c r="D25" s="77">
        <f>4.04*0.25</f>
        <v>1.01</v>
      </c>
      <c r="E25" s="68">
        <v>1000</v>
      </c>
      <c r="F25" s="86"/>
      <c r="G25" s="87"/>
      <c r="H25" s="88"/>
      <c r="I25" s="86"/>
      <c r="J25" s="87"/>
      <c r="K25" s="88"/>
      <c r="L25" s="86"/>
      <c r="M25" s="88"/>
      <c r="N25" s="37">
        <f>C25 +(D25*15)</f>
        <v>18.77</v>
      </c>
      <c r="O25" s="27">
        <v>8.48</v>
      </c>
      <c r="P25" s="27">
        <v>60.6</v>
      </c>
      <c r="Q25" s="27">
        <f t="shared" si="1"/>
        <v>69.08</v>
      </c>
      <c r="R25" s="27">
        <f t="shared" si="2"/>
        <v>87.85</v>
      </c>
    </row>
    <row r="26" spans="1:18">
      <c r="A26" s="36" t="s">
        <v>46</v>
      </c>
      <c r="B26" s="46" t="s">
        <v>30</v>
      </c>
      <c r="C26" s="38">
        <v>1.5</v>
      </c>
      <c r="D26" s="37">
        <v>1.5</v>
      </c>
      <c r="E26" s="68">
        <v>1000</v>
      </c>
      <c r="F26" s="86"/>
      <c r="G26" s="87"/>
      <c r="H26" s="88"/>
      <c r="I26" s="86"/>
      <c r="J26" s="87"/>
      <c r="K26" s="88"/>
      <c r="L26" s="86"/>
      <c r="M26" s="88"/>
      <c r="N26" s="37">
        <f>C26 +(D26*15)</f>
        <v>24</v>
      </c>
      <c r="O26" s="27">
        <v>8.48</v>
      </c>
      <c r="P26" s="27">
        <v>60.6</v>
      </c>
      <c r="Q26" s="27">
        <f t="shared" si="1"/>
        <v>69.08</v>
      </c>
      <c r="R26" s="27">
        <f t="shared" si="2"/>
        <v>93.08</v>
      </c>
    </row>
    <row r="27" spans="1:18">
      <c r="A27" s="36" t="s">
        <v>47</v>
      </c>
      <c r="B27" s="46"/>
      <c r="C27" s="38">
        <v>0</v>
      </c>
      <c r="D27" s="37">
        <v>17.88</v>
      </c>
      <c r="E27" s="68">
        <v>6000</v>
      </c>
      <c r="F27" s="38">
        <v>2.98</v>
      </c>
      <c r="G27" s="87">
        <v>6001</v>
      </c>
      <c r="H27" s="88"/>
      <c r="I27" s="86"/>
      <c r="J27" s="87"/>
      <c r="K27" s="88"/>
      <c r="L27" s="86"/>
      <c r="M27" s="88"/>
      <c r="N27" s="37">
        <f>D27+(F27*9)</f>
        <v>44.7</v>
      </c>
      <c r="O27" s="27">
        <v>8.48</v>
      </c>
      <c r="P27" s="27">
        <v>60.6</v>
      </c>
      <c r="Q27" s="27">
        <f t="shared" si="1"/>
        <v>69.08</v>
      </c>
      <c r="R27" s="27">
        <f t="shared" si="2"/>
        <v>113.78</v>
      </c>
    </row>
    <row r="28" spans="1:18">
      <c r="A28" s="36" t="s">
        <v>48</v>
      </c>
      <c r="B28" s="46"/>
      <c r="C28" s="38">
        <v>1.5</v>
      </c>
      <c r="D28" s="37">
        <v>1.25</v>
      </c>
      <c r="E28" s="68">
        <v>1000</v>
      </c>
      <c r="F28" s="38"/>
      <c r="G28" s="87"/>
      <c r="H28" s="88"/>
      <c r="I28" s="86"/>
      <c r="J28" s="87"/>
      <c r="K28" s="88"/>
      <c r="L28" s="86"/>
      <c r="M28" s="88"/>
      <c r="N28" s="37">
        <f>C28 +(D28*15)</f>
        <v>20.25</v>
      </c>
      <c r="O28" s="27">
        <v>8.48</v>
      </c>
      <c r="P28" s="27">
        <v>60.6</v>
      </c>
      <c r="Q28" s="27">
        <f t="shared" si="1"/>
        <v>69.08</v>
      </c>
      <c r="R28" s="27">
        <f t="shared" si="2"/>
        <v>89.33</v>
      </c>
    </row>
    <row r="29" spans="1:18">
      <c r="A29" s="36" t="s">
        <v>49</v>
      </c>
      <c r="B29" s="46"/>
      <c r="C29" s="38">
        <v>0</v>
      </c>
      <c r="D29" s="37">
        <v>0</v>
      </c>
      <c r="E29" s="68">
        <v>1000</v>
      </c>
      <c r="F29" s="38"/>
      <c r="G29" s="87"/>
      <c r="H29" s="88"/>
      <c r="I29" s="86"/>
      <c r="J29" s="87"/>
      <c r="K29" s="88"/>
      <c r="L29" s="86"/>
      <c r="M29" s="88"/>
      <c r="N29" s="37">
        <f>C29 +(D29*15)</f>
        <v>0</v>
      </c>
      <c r="O29" s="27">
        <v>8.48</v>
      </c>
      <c r="P29" s="27">
        <v>60.6</v>
      </c>
      <c r="Q29" s="27">
        <f t="shared" si="1"/>
        <v>69.08</v>
      </c>
      <c r="R29" s="27">
        <f t="shared" si="2"/>
        <v>69.08</v>
      </c>
    </row>
    <row r="30" spans="1:18">
      <c r="A30" s="50" t="s">
        <v>50</v>
      </c>
      <c r="B30" s="46"/>
      <c r="C30" s="38">
        <v>16.760000000000002</v>
      </c>
      <c r="D30" s="37">
        <v>15</v>
      </c>
      <c r="E30" s="68">
        <v>10000</v>
      </c>
      <c r="F30" s="38">
        <v>1.5</v>
      </c>
      <c r="G30" s="87">
        <v>1001</v>
      </c>
      <c r="H30" s="88"/>
      <c r="I30" s="86"/>
      <c r="J30" s="87"/>
      <c r="K30" s="88"/>
      <c r="L30" s="86"/>
      <c r="M30" s="88"/>
      <c r="N30" s="37">
        <f>C30+D30+(F30*5)</f>
        <v>39.260000000000005</v>
      </c>
      <c r="O30" s="27">
        <v>8.48</v>
      </c>
      <c r="P30" s="27">
        <v>60.6</v>
      </c>
      <c r="Q30" s="27">
        <f t="shared" si="1"/>
        <v>69.08</v>
      </c>
      <c r="R30" s="27">
        <f t="shared" si="2"/>
        <v>108.34</v>
      </c>
    </row>
    <row r="31" spans="1:18">
      <c r="A31" s="50" t="s">
        <v>51</v>
      </c>
      <c r="B31" s="46"/>
      <c r="C31" s="38">
        <v>1.5</v>
      </c>
      <c r="D31" s="37">
        <v>5</v>
      </c>
      <c r="E31" s="68">
        <v>2000</v>
      </c>
      <c r="F31" s="38">
        <v>2.5</v>
      </c>
      <c r="G31" s="87">
        <v>2001</v>
      </c>
      <c r="H31" s="88"/>
      <c r="I31" s="86"/>
      <c r="J31" s="87"/>
      <c r="K31" s="88"/>
      <c r="L31" s="86"/>
      <c r="M31" s="88"/>
      <c r="N31" s="37">
        <f>C31 + D31+(F31*13)</f>
        <v>39</v>
      </c>
      <c r="O31" s="27">
        <v>8.48</v>
      </c>
      <c r="P31" s="27">
        <v>60.6</v>
      </c>
      <c r="Q31" s="27">
        <f t="shared" si="1"/>
        <v>69.08</v>
      </c>
      <c r="R31" s="27">
        <f t="shared" si="2"/>
        <v>108.08</v>
      </c>
    </row>
    <row r="32" spans="1:18">
      <c r="A32" s="50" t="s">
        <v>52</v>
      </c>
      <c r="B32" s="46"/>
      <c r="C32" s="38">
        <v>1.5</v>
      </c>
      <c r="D32" s="37">
        <v>1.19</v>
      </c>
      <c r="E32" s="68">
        <v>1000</v>
      </c>
      <c r="F32" s="86"/>
      <c r="G32" s="87"/>
      <c r="H32" s="88"/>
      <c r="I32" s="86"/>
      <c r="J32" s="87"/>
      <c r="K32" s="88"/>
      <c r="L32" s="86"/>
      <c r="M32" s="88"/>
      <c r="N32" s="37">
        <f>C32 +(D32*15)</f>
        <v>19.349999999999998</v>
      </c>
      <c r="O32" s="27">
        <v>8.48</v>
      </c>
      <c r="P32" s="27">
        <v>60.6</v>
      </c>
      <c r="Q32" s="27">
        <f t="shared" si="1"/>
        <v>69.08</v>
      </c>
      <c r="R32" s="27">
        <f t="shared" si="2"/>
        <v>88.429999999999993</v>
      </c>
    </row>
    <row r="33" spans="1:18" ht="15.75" thickBot="1">
      <c r="A33" s="89" t="s">
        <v>53</v>
      </c>
      <c r="B33" s="90"/>
      <c r="C33" s="91">
        <v>1.5</v>
      </c>
      <c r="D33" s="92">
        <v>1.5</v>
      </c>
      <c r="E33" s="68">
        <v>1000</v>
      </c>
      <c r="F33" s="93"/>
      <c r="G33" s="94"/>
      <c r="H33" s="95"/>
      <c r="I33" s="93"/>
      <c r="J33" s="94"/>
      <c r="K33" s="95"/>
      <c r="L33" s="93"/>
      <c r="M33" s="95"/>
      <c r="N33" s="37">
        <f>C33 +(D33*15)</f>
        <v>24</v>
      </c>
      <c r="O33" s="27">
        <v>8.48</v>
      </c>
      <c r="P33" s="27">
        <v>60.6</v>
      </c>
      <c r="Q33" s="27">
        <f t="shared" si="1"/>
        <v>69.08</v>
      </c>
      <c r="R33" s="27">
        <f t="shared" si="2"/>
        <v>93.08</v>
      </c>
    </row>
    <row r="34" spans="1:18">
      <c r="A34" s="58"/>
      <c r="B34" s="58"/>
      <c r="C34" s="58"/>
      <c r="D34" s="58"/>
      <c r="E34" s="58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</row>
    <row r="35" spans="1:18">
      <c r="A35" s="60" t="s">
        <v>54</v>
      </c>
      <c r="B35" s="61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59"/>
      <c r="O35" s="59"/>
      <c r="P35" s="59"/>
      <c r="Q35" s="59"/>
      <c r="R35" s="59"/>
    </row>
    <row r="36" spans="1:18">
      <c r="A36" s="59"/>
      <c r="B36" s="59" t="s">
        <v>55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</row>
    <row r="37" spans="1:18">
      <c r="A37" s="59"/>
      <c r="B37" s="63" t="s">
        <v>56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</row>
    <row r="38" spans="1:18">
      <c r="A38" s="59"/>
      <c r="B38" s="63" t="s">
        <v>57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</row>
    <row r="39" spans="1:18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</row>
    <row r="40" spans="1:18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</row>
  </sheetData>
  <sheetProtection formatColumns="0" forma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topLeftCell="P1" workbookViewId="0">
      <selection activeCell="S1" sqref="S1:V1048576"/>
    </sheetView>
  </sheetViews>
  <sheetFormatPr defaultRowHeight="15"/>
  <cols>
    <col min="1" max="1" width="25.85546875" bestFit="1" customWidth="1"/>
    <col min="2" max="2" width="9" customWidth="1"/>
    <col min="3" max="3" width="7.28515625" customWidth="1"/>
    <col min="4" max="4" width="7.5703125" customWidth="1"/>
    <col min="5" max="5" width="7.28515625" customWidth="1"/>
    <col min="6" max="6" width="6.42578125" customWidth="1"/>
    <col min="7" max="7" width="7.5703125" customWidth="1"/>
    <col min="8" max="8" width="9.28515625" customWidth="1"/>
    <col min="9" max="9" width="6.42578125" customWidth="1"/>
    <col min="10" max="10" width="9.7109375" customWidth="1"/>
    <col min="11" max="11" width="8.5703125" customWidth="1"/>
    <col min="12" max="12" width="6.42578125" customWidth="1"/>
    <col min="13" max="13" width="8.85546875" customWidth="1"/>
    <col min="14" max="14" width="14.7109375" customWidth="1"/>
    <col min="15" max="15" width="10.7109375" bestFit="1" customWidth="1"/>
    <col min="16" max="16" width="16.42578125" bestFit="1" customWidth="1"/>
    <col min="17" max="17" width="9.85546875" bestFit="1" customWidth="1"/>
    <col min="18" max="18" width="11.42578125" bestFit="1" customWidth="1"/>
    <col min="22" max="22" width="13.85546875" customWidth="1"/>
  </cols>
  <sheetData>
    <row r="1" spans="1:22">
      <c r="C1" t="s">
        <v>58</v>
      </c>
    </row>
    <row r="2" spans="1:22">
      <c r="C2" s="1" t="s">
        <v>59</v>
      </c>
      <c r="D2" s="1"/>
    </row>
    <row r="3" spans="1:22">
      <c r="B3" s="2" t="s">
        <v>1</v>
      </c>
    </row>
    <row r="4" spans="1:22">
      <c r="C4" s="2" t="s">
        <v>2</v>
      </c>
      <c r="D4" s="2"/>
    </row>
    <row r="5" spans="1:22" ht="15.75" thickBot="1">
      <c r="C5" s="2"/>
      <c r="D5" s="2"/>
    </row>
    <row r="6" spans="1:22" ht="15.75" customHeight="1" thickBot="1">
      <c r="A6" s="3" t="s">
        <v>3</v>
      </c>
      <c r="B6" s="4" t="s">
        <v>4</v>
      </c>
      <c r="C6" s="4"/>
      <c r="D6" s="5" t="s">
        <v>60</v>
      </c>
      <c r="E6" s="6"/>
      <c r="F6" s="7"/>
      <c r="G6" s="8" t="s">
        <v>6</v>
      </c>
      <c r="H6" s="9"/>
      <c r="I6" s="7"/>
      <c r="J6" s="8" t="s">
        <v>7</v>
      </c>
      <c r="K6" s="9"/>
      <c r="L6" s="7" t="s">
        <v>8</v>
      </c>
      <c r="M6" s="10"/>
      <c r="N6" s="96" t="s">
        <v>61</v>
      </c>
      <c r="O6" s="12" t="s">
        <v>10</v>
      </c>
      <c r="P6" s="12" t="s">
        <v>11</v>
      </c>
      <c r="Q6" s="12" t="s">
        <v>12</v>
      </c>
      <c r="R6" s="12" t="s">
        <v>12</v>
      </c>
    </row>
    <row r="7" spans="1:22" ht="15.75" thickBot="1">
      <c r="A7" s="13" t="s">
        <v>13</v>
      </c>
      <c r="B7" s="14" t="s">
        <v>14</v>
      </c>
      <c r="C7" s="15" t="s">
        <v>15</v>
      </c>
      <c r="D7" s="16" t="s">
        <v>16</v>
      </c>
      <c r="E7" s="13" t="s">
        <v>17</v>
      </c>
      <c r="F7" s="14" t="s">
        <v>16</v>
      </c>
      <c r="G7" s="17" t="s">
        <v>18</v>
      </c>
      <c r="H7" s="15" t="s">
        <v>19</v>
      </c>
      <c r="I7" s="14" t="s">
        <v>16</v>
      </c>
      <c r="J7" s="17" t="s">
        <v>18</v>
      </c>
      <c r="K7" s="15" t="s">
        <v>19</v>
      </c>
      <c r="L7" s="14" t="s">
        <v>16</v>
      </c>
      <c r="M7" s="97" t="s">
        <v>20</v>
      </c>
      <c r="N7" s="13" t="s">
        <v>21</v>
      </c>
      <c r="O7" s="19" t="s">
        <v>22</v>
      </c>
      <c r="P7" s="19" t="s">
        <v>23</v>
      </c>
      <c r="Q7" s="19" t="s">
        <v>10</v>
      </c>
      <c r="R7" s="19" t="s">
        <v>24</v>
      </c>
      <c r="S7" s="118"/>
      <c r="T7" s="118"/>
      <c r="U7" s="118"/>
      <c r="V7" s="118"/>
    </row>
    <row r="8" spans="1:22">
      <c r="A8" s="64" t="s">
        <v>62</v>
      </c>
      <c r="B8" s="65"/>
      <c r="C8" s="66">
        <v>0</v>
      </c>
      <c r="D8" s="67">
        <v>1.73</v>
      </c>
      <c r="E8" s="104">
        <v>1000</v>
      </c>
      <c r="F8" s="69"/>
      <c r="G8" s="70"/>
      <c r="H8" s="71"/>
      <c r="I8" s="69"/>
      <c r="J8" s="70"/>
      <c r="K8" s="71"/>
      <c r="L8" s="65"/>
      <c r="M8" s="105"/>
      <c r="N8" s="37">
        <f>(C8)+(D8*15)</f>
        <v>25.95</v>
      </c>
      <c r="O8" s="37">
        <v>8.48</v>
      </c>
      <c r="P8" s="37">
        <v>60.6</v>
      </c>
      <c r="Q8" s="37">
        <f>O8+P8</f>
        <v>69.08</v>
      </c>
      <c r="R8" s="37">
        <f>N8+Q8</f>
        <v>95.03</v>
      </c>
      <c r="S8" s="117"/>
      <c r="T8" s="117"/>
      <c r="U8" s="117"/>
      <c r="V8" s="117"/>
    </row>
    <row r="9" spans="1:22">
      <c r="A9" s="36" t="s">
        <v>63</v>
      </c>
      <c r="B9" s="46"/>
      <c r="C9" s="73">
        <v>9.9499999999999993</v>
      </c>
      <c r="D9" s="38">
        <v>2.1</v>
      </c>
      <c r="E9" s="106">
        <v>1000</v>
      </c>
      <c r="F9" s="46"/>
      <c r="G9" s="74"/>
      <c r="H9" s="75"/>
      <c r="I9" s="76"/>
      <c r="J9" s="74"/>
      <c r="K9" s="75"/>
      <c r="L9" s="46"/>
      <c r="M9" s="74"/>
      <c r="N9" s="37">
        <f>(C9)+(D9*15)</f>
        <v>41.45</v>
      </c>
      <c r="O9" s="37">
        <v>8.48</v>
      </c>
      <c r="P9" s="37">
        <v>60.6</v>
      </c>
      <c r="Q9" s="37">
        <f t="shared" ref="Q9:Q37" si="0">O9+P9</f>
        <v>69.08</v>
      </c>
      <c r="R9" s="37">
        <f t="shared" ref="R9:R37" si="1">N9+Q9</f>
        <v>110.53</v>
      </c>
      <c r="S9" s="117"/>
      <c r="T9" s="117"/>
      <c r="U9" s="117"/>
      <c r="V9" s="117"/>
    </row>
    <row r="10" spans="1:22">
      <c r="A10" s="50" t="s">
        <v>64</v>
      </c>
      <c r="B10" s="46"/>
      <c r="C10" s="73">
        <v>0</v>
      </c>
      <c r="D10" s="38">
        <v>19</v>
      </c>
      <c r="E10" s="106">
        <v>30000</v>
      </c>
      <c r="F10" s="46">
        <v>0.38</v>
      </c>
      <c r="G10" s="74">
        <v>30001</v>
      </c>
      <c r="H10" s="75"/>
      <c r="I10" s="76"/>
      <c r="J10" s="74"/>
      <c r="K10" s="75"/>
      <c r="L10" s="46"/>
      <c r="M10" s="74"/>
      <c r="N10" s="37">
        <v>19</v>
      </c>
      <c r="O10" s="37">
        <v>8.48</v>
      </c>
      <c r="P10" s="37">
        <v>60.6</v>
      </c>
      <c r="Q10" s="37">
        <f t="shared" si="0"/>
        <v>69.08</v>
      </c>
      <c r="R10" s="37">
        <f t="shared" si="1"/>
        <v>88.08</v>
      </c>
      <c r="S10" s="117"/>
      <c r="T10" s="117"/>
      <c r="U10" s="117"/>
      <c r="V10" s="117"/>
    </row>
    <row r="11" spans="1:22">
      <c r="A11" s="36" t="s">
        <v>65</v>
      </c>
      <c r="B11" s="46"/>
      <c r="C11" s="73">
        <v>0</v>
      </c>
      <c r="D11" s="38">
        <v>0</v>
      </c>
      <c r="E11" s="106">
        <v>1000</v>
      </c>
      <c r="F11" s="46"/>
      <c r="G11" s="74"/>
      <c r="H11" s="75"/>
      <c r="I11" s="76"/>
      <c r="J11" s="74"/>
      <c r="K11" s="75"/>
      <c r="L11" s="46"/>
      <c r="M11" s="74"/>
      <c r="N11" s="37">
        <f>(C11)+(D11*15)</f>
        <v>0</v>
      </c>
      <c r="O11" s="37">
        <v>8.48</v>
      </c>
      <c r="P11" s="37">
        <v>60.6</v>
      </c>
      <c r="Q11" s="37">
        <f t="shared" si="0"/>
        <v>69.08</v>
      </c>
      <c r="R11" s="37">
        <f t="shared" si="1"/>
        <v>69.08</v>
      </c>
      <c r="S11" s="117"/>
      <c r="T11" s="117"/>
      <c r="U11" s="117"/>
      <c r="V11" s="117"/>
    </row>
    <row r="12" spans="1:22">
      <c r="A12" s="36" t="s">
        <v>66</v>
      </c>
      <c r="B12" s="46"/>
      <c r="C12" s="73">
        <v>0</v>
      </c>
      <c r="D12" s="38">
        <v>0</v>
      </c>
      <c r="E12" s="106">
        <v>1000</v>
      </c>
      <c r="F12" s="46"/>
      <c r="G12" s="74"/>
      <c r="H12" s="75"/>
      <c r="I12" s="76"/>
      <c r="J12" s="74"/>
      <c r="K12" s="75"/>
      <c r="L12" s="46"/>
      <c r="M12" s="74"/>
      <c r="N12" s="37">
        <f>(C12)+(D12*15)</f>
        <v>0</v>
      </c>
      <c r="O12" s="37">
        <v>8.48</v>
      </c>
      <c r="P12" s="37">
        <v>60.6</v>
      </c>
      <c r="Q12" s="37">
        <f t="shared" si="0"/>
        <v>69.08</v>
      </c>
      <c r="R12" s="37">
        <f t="shared" si="1"/>
        <v>69.08</v>
      </c>
      <c r="S12" s="117"/>
      <c r="T12" s="117"/>
      <c r="U12" s="117"/>
      <c r="V12" s="117"/>
    </row>
    <row r="13" spans="1:22">
      <c r="A13" s="36" t="s">
        <v>67</v>
      </c>
      <c r="B13" s="46"/>
      <c r="C13" s="73">
        <v>0</v>
      </c>
      <c r="D13" s="38">
        <v>2.87</v>
      </c>
      <c r="E13" s="106">
        <v>1000</v>
      </c>
      <c r="F13" s="46"/>
      <c r="G13" s="74"/>
      <c r="H13" s="75"/>
      <c r="I13" s="76"/>
      <c r="J13" s="74"/>
      <c r="K13" s="75"/>
      <c r="L13" s="46"/>
      <c r="M13" s="74"/>
      <c r="N13" s="37">
        <f>(C13)+(D13*15)</f>
        <v>43.050000000000004</v>
      </c>
      <c r="O13" s="37">
        <v>8.48</v>
      </c>
      <c r="P13" s="37">
        <v>60.6</v>
      </c>
      <c r="Q13" s="37">
        <f t="shared" si="0"/>
        <v>69.08</v>
      </c>
      <c r="R13" s="37">
        <f t="shared" si="1"/>
        <v>112.13</v>
      </c>
      <c r="S13" s="117"/>
      <c r="T13" s="117"/>
      <c r="U13" s="117"/>
      <c r="V13" s="117"/>
    </row>
    <row r="14" spans="1:22">
      <c r="A14" s="36" t="s">
        <v>68</v>
      </c>
      <c r="B14" s="46"/>
      <c r="C14" s="73">
        <v>2</v>
      </c>
      <c r="D14" s="38">
        <v>4.3499999999999996</v>
      </c>
      <c r="E14" s="106">
        <v>1000</v>
      </c>
      <c r="F14" s="46" t="s">
        <v>30</v>
      </c>
      <c r="G14" s="74" t="s">
        <v>30</v>
      </c>
      <c r="H14" s="75"/>
      <c r="I14" s="76"/>
      <c r="J14" s="74"/>
      <c r="K14" s="75"/>
      <c r="L14" s="46"/>
      <c r="M14" s="74"/>
      <c r="N14" s="37">
        <f>(C14)+(D14*15)</f>
        <v>67.25</v>
      </c>
      <c r="O14" s="37">
        <v>8.48</v>
      </c>
      <c r="P14" s="37">
        <v>60.6</v>
      </c>
      <c r="Q14" s="37">
        <f t="shared" si="0"/>
        <v>69.08</v>
      </c>
      <c r="R14" s="37">
        <f t="shared" si="1"/>
        <v>136.32999999999998</v>
      </c>
      <c r="S14" s="119"/>
      <c r="T14" s="119"/>
      <c r="U14" s="119"/>
      <c r="V14" s="119"/>
    </row>
    <row r="15" spans="1:22">
      <c r="A15" s="50" t="s">
        <v>69</v>
      </c>
      <c r="B15" s="46"/>
      <c r="C15" s="73">
        <v>6.02</v>
      </c>
      <c r="D15" s="38">
        <v>12.66</v>
      </c>
      <c r="E15" s="106">
        <v>6000</v>
      </c>
      <c r="F15" s="46">
        <v>2.11</v>
      </c>
      <c r="G15" s="74">
        <v>7001</v>
      </c>
      <c r="H15" s="75"/>
      <c r="I15" s="76"/>
      <c r="J15" s="74"/>
      <c r="K15" s="75"/>
      <c r="L15" s="46"/>
      <c r="M15" s="74"/>
      <c r="N15" s="107">
        <f>C15+D15+(F15*9)</f>
        <v>37.67</v>
      </c>
      <c r="O15" s="37">
        <v>8.48</v>
      </c>
      <c r="P15" s="37">
        <v>60.6</v>
      </c>
      <c r="Q15" s="37">
        <f t="shared" si="0"/>
        <v>69.08</v>
      </c>
      <c r="R15" s="37">
        <f t="shared" si="1"/>
        <v>106.75</v>
      </c>
      <c r="S15" s="117"/>
      <c r="T15" s="117"/>
      <c r="U15" s="117"/>
      <c r="V15" s="117"/>
    </row>
    <row r="16" spans="1:22">
      <c r="A16" s="36" t="s">
        <v>70</v>
      </c>
      <c r="B16" s="46"/>
      <c r="C16" s="73">
        <v>0</v>
      </c>
      <c r="D16" s="38">
        <v>1.65</v>
      </c>
      <c r="E16" s="106">
        <v>1000</v>
      </c>
      <c r="F16" s="46" t="s">
        <v>30</v>
      </c>
      <c r="G16" s="108" t="s">
        <v>30</v>
      </c>
      <c r="H16" s="109" t="s">
        <v>30</v>
      </c>
      <c r="I16" s="76" t="s">
        <v>30</v>
      </c>
      <c r="J16" s="108" t="s">
        <v>30</v>
      </c>
      <c r="K16" s="109" t="s">
        <v>30</v>
      </c>
      <c r="L16" s="46" t="s">
        <v>30</v>
      </c>
      <c r="M16" s="108" t="s">
        <v>30</v>
      </c>
      <c r="N16" s="37">
        <f>(C16)+(D16*15)</f>
        <v>24.75</v>
      </c>
      <c r="O16" s="37">
        <v>8.48</v>
      </c>
      <c r="P16" s="37">
        <v>60.6</v>
      </c>
      <c r="Q16" s="37">
        <f t="shared" si="0"/>
        <v>69.08</v>
      </c>
      <c r="R16" s="37">
        <f t="shared" si="1"/>
        <v>93.83</v>
      </c>
      <c r="S16" s="117"/>
      <c r="T16" s="117"/>
      <c r="U16" s="117"/>
      <c r="V16" s="117"/>
    </row>
    <row r="17" spans="1:22">
      <c r="A17" s="100" t="s">
        <v>71</v>
      </c>
      <c r="B17" s="46"/>
      <c r="C17" s="73">
        <v>74.02</v>
      </c>
      <c r="D17" s="38">
        <v>1.6</v>
      </c>
      <c r="E17" s="106">
        <v>1000</v>
      </c>
      <c r="F17" s="46"/>
      <c r="G17" s="74"/>
      <c r="H17" s="75"/>
      <c r="I17" s="76"/>
      <c r="J17" s="74"/>
      <c r="K17" s="75"/>
      <c r="L17" s="46"/>
      <c r="M17" s="74"/>
      <c r="N17" s="37">
        <f>(C17)+(D17*15)</f>
        <v>98.02</v>
      </c>
      <c r="O17" s="37">
        <v>8.48</v>
      </c>
      <c r="P17" s="37">
        <v>60.6</v>
      </c>
      <c r="Q17" s="37">
        <f t="shared" si="0"/>
        <v>69.08</v>
      </c>
      <c r="R17" s="37">
        <f t="shared" si="1"/>
        <v>167.1</v>
      </c>
      <c r="S17" s="117"/>
      <c r="T17" s="117"/>
      <c r="U17" s="117"/>
      <c r="V17" s="117"/>
    </row>
    <row r="18" spans="1:22">
      <c r="A18" s="100" t="s">
        <v>72</v>
      </c>
      <c r="B18" s="46"/>
      <c r="C18" s="73">
        <v>38.020000000000003</v>
      </c>
      <c r="D18" s="38">
        <v>1.6</v>
      </c>
      <c r="E18" s="106">
        <v>1000</v>
      </c>
      <c r="F18" s="46"/>
      <c r="G18" s="74"/>
      <c r="H18" s="75"/>
      <c r="I18" s="76"/>
      <c r="J18" s="74"/>
      <c r="K18" s="75"/>
      <c r="L18" s="46"/>
      <c r="M18" s="74"/>
      <c r="N18" s="37">
        <f>(C18)+(D18*15)</f>
        <v>62.02</v>
      </c>
      <c r="O18" s="37">
        <v>8.48</v>
      </c>
      <c r="P18" s="37">
        <v>60.6</v>
      </c>
      <c r="Q18" s="37">
        <f t="shared" si="0"/>
        <v>69.08</v>
      </c>
      <c r="R18" s="37">
        <f t="shared" si="1"/>
        <v>131.1</v>
      </c>
      <c r="S18" s="117"/>
      <c r="T18" s="117"/>
      <c r="U18" s="117"/>
      <c r="V18" s="117"/>
    </row>
    <row r="19" spans="1:22">
      <c r="A19" s="101" t="s">
        <v>73</v>
      </c>
      <c r="B19" s="79"/>
      <c r="C19" s="80">
        <v>0</v>
      </c>
      <c r="D19" s="81">
        <v>12.5</v>
      </c>
      <c r="E19" s="110">
        <v>5000</v>
      </c>
      <c r="F19" s="79">
        <v>2.5</v>
      </c>
      <c r="G19" s="83">
        <v>5001</v>
      </c>
      <c r="H19" s="84"/>
      <c r="I19" s="85"/>
      <c r="J19" s="83"/>
      <c r="K19" s="84"/>
      <c r="L19" s="79"/>
      <c r="M19" s="83"/>
      <c r="N19" s="107">
        <f>C19+D19+(F19*10)</f>
        <v>37.5</v>
      </c>
      <c r="O19" s="37">
        <v>8.48</v>
      </c>
      <c r="P19" s="37">
        <v>60.6</v>
      </c>
      <c r="Q19" s="37">
        <f t="shared" si="0"/>
        <v>69.08</v>
      </c>
      <c r="R19" s="37">
        <f t="shared" si="1"/>
        <v>106.58</v>
      </c>
      <c r="S19" s="119"/>
      <c r="T19" s="119"/>
      <c r="U19" s="119"/>
      <c r="V19" s="119"/>
    </row>
    <row r="20" spans="1:22">
      <c r="A20" s="45" t="s">
        <v>74</v>
      </c>
      <c r="B20" s="46"/>
      <c r="C20" s="38">
        <v>77</v>
      </c>
      <c r="D20" s="37">
        <v>0.75</v>
      </c>
      <c r="E20" s="106">
        <v>1000</v>
      </c>
      <c r="F20" s="46"/>
      <c r="G20" s="74"/>
      <c r="H20" s="72"/>
      <c r="I20" s="76"/>
      <c r="J20" s="74"/>
      <c r="K20" s="72"/>
      <c r="L20" s="46"/>
      <c r="M20" s="72"/>
      <c r="N20" s="37">
        <f t="shared" ref="N20:N25" si="2">(C20)+(D20*15)</f>
        <v>88.25</v>
      </c>
      <c r="O20" s="37">
        <v>8.48</v>
      </c>
      <c r="P20" s="37">
        <v>60.6</v>
      </c>
      <c r="Q20" s="37">
        <f t="shared" si="0"/>
        <v>69.08</v>
      </c>
      <c r="R20" s="37">
        <f t="shared" si="1"/>
        <v>157.32999999999998</v>
      </c>
      <c r="S20" s="117"/>
      <c r="T20" s="117"/>
      <c r="U20" s="117"/>
      <c r="V20" s="117"/>
    </row>
    <row r="21" spans="1:22">
      <c r="A21" s="45" t="s">
        <v>75</v>
      </c>
      <c r="B21" s="46"/>
      <c r="C21" s="38">
        <v>112</v>
      </c>
      <c r="D21" s="37">
        <v>0.15</v>
      </c>
      <c r="E21" s="106">
        <v>1000</v>
      </c>
      <c r="F21" s="46"/>
      <c r="G21" s="74"/>
      <c r="H21" s="72"/>
      <c r="I21" s="76"/>
      <c r="J21" s="74"/>
      <c r="K21" s="72"/>
      <c r="L21" s="46"/>
      <c r="M21" s="72"/>
      <c r="N21" s="37">
        <f t="shared" si="2"/>
        <v>114.25</v>
      </c>
      <c r="O21" s="37">
        <v>8.48</v>
      </c>
      <c r="P21" s="37">
        <v>60.6</v>
      </c>
      <c r="Q21" s="37">
        <f t="shared" si="0"/>
        <v>69.08</v>
      </c>
      <c r="R21" s="37">
        <f t="shared" si="1"/>
        <v>183.32999999999998</v>
      </c>
      <c r="S21" s="117"/>
      <c r="T21" s="117"/>
      <c r="U21" s="117"/>
      <c r="V21" s="117"/>
    </row>
    <row r="22" spans="1:22">
      <c r="A22" s="45" t="s">
        <v>76</v>
      </c>
      <c r="B22" s="46"/>
      <c r="C22" s="38">
        <v>165</v>
      </c>
      <c r="D22" s="37">
        <v>0.75</v>
      </c>
      <c r="E22" s="106">
        <v>1000</v>
      </c>
      <c r="F22" s="46"/>
      <c r="G22" s="74"/>
      <c r="H22" s="72"/>
      <c r="I22" s="76"/>
      <c r="J22" s="74"/>
      <c r="K22" s="72"/>
      <c r="L22" s="46"/>
      <c r="M22" s="72"/>
      <c r="N22" s="37">
        <f t="shared" si="2"/>
        <v>176.25</v>
      </c>
      <c r="O22" s="37">
        <v>8.48</v>
      </c>
      <c r="P22" s="37">
        <v>60.6</v>
      </c>
      <c r="Q22" s="37">
        <f t="shared" si="0"/>
        <v>69.08</v>
      </c>
      <c r="R22" s="37">
        <f t="shared" si="1"/>
        <v>245.32999999999998</v>
      </c>
      <c r="S22" s="117"/>
      <c r="T22" s="117"/>
      <c r="U22" s="117"/>
      <c r="V22" s="117"/>
    </row>
    <row r="23" spans="1:22">
      <c r="A23" s="45" t="s">
        <v>77</v>
      </c>
      <c r="B23" s="46"/>
      <c r="C23" s="38">
        <v>0</v>
      </c>
      <c r="D23" s="37">
        <v>0.75</v>
      </c>
      <c r="E23" s="106">
        <v>1000</v>
      </c>
      <c r="F23" s="46"/>
      <c r="G23" s="74"/>
      <c r="H23" s="72"/>
      <c r="I23" s="76"/>
      <c r="J23" s="74"/>
      <c r="K23" s="72"/>
      <c r="L23" s="46"/>
      <c r="M23" s="72"/>
      <c r="N23" s="37">
        <f>(C23)+(D23*15)</f>
        <v>11.25</v>
      </c>
      <c r="O23" s="37">
        <v>8.48</v>
      </c>
      <c r="P23" s="37">
        <v>60.6</v>
      </c>
      <c r="Q23" s="37">
        <f>O23+P23</f>
        <v>69.08</v>
      </c>
      <c r="R23" s="37">
        <f>N23+Q23</f>
        <v>80.33</v>
      </c>
      <c r="S23" s="117"/>
      <c r="T23" s="117"/>
      <c r="U23" s="117"/>
      <c r="V23" s="117"/>
    </row>
    <row r="24" spans="1:22">
      <c r="A24" s="50" t="s">
        <v>78</v>
      </c>
      <c r="B24" s="46"/>
      <c r="C24" s="73">
        <v>2</v>
      </c>
      <c r="D24" s="38">
        <v>4.3499999999999996</v>
      </c>
      <c r="E24" s="106">
        <v>1000</v>
      </c>
      <c r="F24" s="46"/>
      <c r="G24" s="87"/>
      <c r="H24" s="88"/>
      <c r="I24" s="86"/>
      <c r="J24" s="87"/>
      <c r="K24" s="88"/>
      <c r="L24" s="86"/>
      <c r="M24" s="88"/>
      <c r="N24" s="37">
        <f t="shared" si="2"/>
        <v>67.25</v>
      </c>
      <c r="O24" s="37">
        <v>8.48</v>
      </c>
      <c r="P24" s="37">
        <v>60.6</v>
      </c>
      <c r="Q24" s="37">
        <f t="shared" si="0"/>
        <v>69.08</v>
      </c>
      <c r="R24" s="37">
        <f t="shared" si="1"/>
        <v>136.32999999999998</v>
      </c>
      <c r="S24" s="120"/>
      <c r="T24" s="120"/>
      <c r="U24" s="120"/>
      <c r="V24" s="120"/>
    </row>
    <row r="25" spans="1:22">
      <c r="A25" s="50" t="s">
        <v>79</v>
      </c>
      <c r="B25" s="46"/>
      <c r="C25" s="38">
        <v>11.02</v>
      </c>
      <c r="D25" s="37">
        <v>1.6</v>
      </c>
      <c r="E25" s="106">
        <v>1000</v>
      </c>
      <c r="F25" s="46"/>
      <c r="G25" s="87"/>
      <c r="H25" s="88"/>
      <c r="I25" s="86"/>
      <c r="J25" s="87"/>
      <c r="K25" s="88"/>
      <c r="L25" s="86"/>
      <c r="M25" s="88"/>
      <c r="N25" s="37">
        <f t="shared" si="2"/>
        <v>35.019999999999996</v>
      </c>
      <c r="O25" s="37">
        <v>8.48</v>
      </c>
      <c r="P25" s="37">
        <v>60.6</v>
      </c>
      <c r="Q25" s="37">
        <f t="shared" si="0"/>
        <v>69.08</v>
      </c>
      <c r="R25" s="37">
        <f t="shared" si="1"/>
        <v>104.1</v>
      </c>
      <c r="S25" s="117"/>
      <c r="T25" s="117"/>
      <c r="U25" s="117"/>
      <c r="V25" s="117"/>
    </row>
    <row r="26" spans="1:22">
      <c r="A26" s="50" t="s">
        <v>80</v>
      </c>
      <c r="B26" s="46"/>
      <c r="C26" s="80">
        <v>0</v>
      </c>
      <c r="D26" s="81">
        <v>12.5</v>
      </c>
      <c r="E26" s="110">
        <v>5000</v>
      </c>
      <c r="F26" s="79">
        <v>2.5</v>
      </c>
      <c r="G26" s="83">
        <v>5001</v>
      </c>
      <c r="H26" s="88"/>
      <c r="I26" s="86"/>
      <c r="J26" s="87"/>
      <c r="K26" s="88"/>
      <c r="L26" s="86"/>
      <c r="M26" s="88"/>
      <c r="N26" s="107">
        <f>C26+D26+(F26*10)</f>
        <v>37.5</v>
      </c>
      <c r="O26" s="37">
        <v>8.48</v>
      </c>
      <c r="P26" s="37">
        <v>60.6</v>
      </c>
      <c r="Q26" s="37">
        <f t="shared" si="0"/>
        <v>69.08</v>
      </c>
      <c r="R26" s="37">
        <f t="shared" si="1"/>
        <v>106.58</v>
      </c>
      <c r="S26" s="117"/>
      <c r="T26" s="117"/>
      <c r="U26" s="117"/>
      <c r="V26" s="117"/>
    </row>
    <row r="27" spans="1:22">
      <c r="A27" s="36" t="s">
        <v>81</v>
      </c>
      <c r="B27" s="46"/>
      <c r="C27" s="38">
        <v>0</v>
      </c>
      <c r="D27" s="37">
        <v>-0.1</v>
      </c>
      <c r="E27" s="106">
        <v>3000</v>
      </c>
      <c r="F27" s="46">
        <v>8.06</v>
      </c>
      <c r="G27" s="87">
        <v>3001</v>
      </c>
      <c r="H27" s="88"/>
      <c r="I27" s="86"/>
      <c r="J27" s="87"/>
      <c r="K27" s="88"/>
      <c r="L27" s="86"/>
      <c r="M27" s="88"/>
      <c r="N27" s="107">
        <f>C27+D27+(F27*12)</f>
        <v>96.62</v>
      </c>
      <c r="O27" s="37">
        <v>8.48</v>
      </c>
      <c r="P27" s="37">
        <v>60.6</v>
      </c>
      <c r="Q27" s="37">
        <f t="shared" si="0"/>
        <v>69.08</v>
      </c>
      <c r="R27" s="37">
        <f t="shared" si="1"/>
        <v>165.7</v>
      </c>
      <c r="S27" s="117"/>
      <c r="T27" s="117"/>
      <c r="U27" s="117"/>
      <c r="V27" s="117"/>
    </row>
    <row r="28" spans="1:22">
      <c r="A28" s="50" t="s">
        <v>82</v>
      </c>
      <c r="B28" s="46"/>
      <c r="C28" s="38">
        <v>4.0999999999999996</v>
      </c>
      <c r="D28" s="37">
        <v>1.19</v>
      </c>
      <c r="E28" s="106">
        <v>1000</v>
      </c>
      <c r="F28" s="46"/>
      <c r="G28" s="87"/>
      <c r="H28" s="88"/>
      <c r="I28" s="86"/>
      <c r="J28" s="87"/>
      <c r="K28" s="88"/>
      <c r="L28" s="86"/>
      <c r="M28" s="88"/>
      <c r="N28" s="37">
        <f>(C28)+(D28*15)</f>
        <v>21.949999999999996</v>
      </c>
      <c r="O28" s="37">
        <v>8.48</v>
      </c>
      <c r="P28" s="37">
        <v>60.6</v>
      </c>
      <c r="Q28" s="37">
        <f t="shared" si="0"/>
        <v>69.08</v>
      </c>
      <c r="R28" s="37">
        <f t="shared" si="1"/>
        <v>91.03</v>
      </c>
      <c r="S28" s="117"/>
      <c r="T28" s="117"/>
      <c r="U28" s="117"/>
      <c r="V28" s="117"/>
    </row>
    <row r="29" spans="1:22">
      <c r="A29" s="36" t="s">
        <v>83</v>
      </c>
      <c r="B29" s="46"/>
      <c r="C29" s="38">
        <v>0</v>
      </c>
      <c r="D29" s="37">
        <v>35.119999999999997</v>
      </c>
      <c r="E29" s="106">
        <v>10000</v>
      </c>
      <c r="F29" s="46">
        <v>2.0099999999999998</v>
      </c>
      <c r="G29" s="87">
        <v>10001</v>
      </c>
      <c r="H29" s="88">
        <v>50000</v>
      </c>
      <c r="I29" s="46">
        <v>1.44</v>
      </c>
      <c r="J29" s="87">
        <v>50001</v>
      </c>
      <c r="K29" s="88">
        <v>75000</v>
      </c>
      <c r="L29" s="86">
        <v>0.65</v>
      </c>
      <c r="M29" s="87">
        <v>75001</v>
      </c>
      <c r="N29" s="37">
        <f>D29+(F29*5)</f>
        <v>45.169999999999995</v>
      </c>
      <c r="O29" s="37">
        <v>8.48</v>
      </c>
      <c r="P29" s="37">
        <v>60.6</v>
      </c>
      <c r="Q29" s="37">
        <f t="shared" si="0"/>
        <v>69.08</v>
      </c>
      <c r="R29" s="37">
        <f t="shared" si="1"/>
        <v>114.25</v>
      </c>
      <c r="S29" s="119"/>
      <c r="T29" s="119"/>
      <c r="U29" s="119"/>
      <c r="V29" s="119"/>
    </row>
    <row r="30" spans="1:22">
      <c r="A30" s="36" t="s">
        <v>43</v>
      </c>
      <c r="B30" s="46">
        <v>0</v>
      </c>
      <c r="C30" s="38"/>
      <c r="D30" s="37">
        <v>2.62</v>
      </c>
      <c r="E30" s="106">
        <v>1000</v>
      </c>
      <c r="F30" s="46"/>
      <c r="G30" s="87"/>
      <c r="H30" s="88"/>
      <c r="I30" s="86"/>
      <c r="J30" s="87"/>
      <c r="K30" s="88"/>
      <c r="L30" s="86"/>
      <c r="M30" s="88"/>
      <c r="N30" s="37">
        <f>(B30*3)+(D30*15)</f>
        <v>39.300000000000004</v>
      </c>
      <c r="O30" s="37">
        <v>8.48</v>
      </c>
      <c r="P30" s="37">
        <v>60.6</v>
      </c>
      <c r="Q30" s="37">
        <f t="shared" si="0"/>
        <v>69.08</v>
      </c>
      <c r="R30" s="37">
        <f t="shared" si="1"/>
        <v>108.38</v>
      </c>
      <c r="S30" s="117"/>
      <c r="T30" s="117"/>
      <c r="U30" s="117"/>
      <c r="V30" s="117"/>
    </row>
    <row r="31" spans="1:22">
      <c r="A31" s="50" t="s">
        <v>84</v>
      </c>
      <c r="B31" s="46"/>
      <c r="C31" s="38">
        <v>9</v>
      </c>
      <c r="D31" s="37">
        <v>4.68</v>
      </c>
      <c r="E31" s="106">
        <v>4000</v>
      </c>
      <c r="F31" s="46">
        <v>1.17</v>
      </c>
      <c r="G31" s="87">
        <v>4001</v>
      </c>
      <c r="H31" s="88"/>
      <c r="I31" s="86"/>
      <c r="J31" s="87"/>
      <c r="K31" s="88"/>
      <c r="L31" s="86"/>
      <c r="M31" s="88"/>
      <c r="N31" s="107">
        <f>C31+D31+(F31*11)</f>
        <v>26.549999999999997</v>
      </c>
      <c r="O31" s="37">
        <v>8.48</v>
      </c>
      <c r="P31" s="37">
        <v>60.6</v>
      </c>
      <c r="Q31" s="37">
        <f t="shared" si="0"/>
        <v>69.08</v>
      </c>
      <c r="R31" s="37">
        <f t="shared" si="1"/>
        <v>95.63</v>
      </c>
      <c r="S31" s="117"/>
      <c r="T31" s="117"/>
      <c r="U31" s="117"/>
      <c r="V31" s="117"/>
    </row>
    <row r="32" spans="1:22">
      <c r="A32" s="50" t="s">
        <v>85</v>
      </c>
      <c r="B32" s="46"/>
      <c r="C32" s="38">
        <v>10</v>
      </c>
      <c r="D32" s="37">
        <v>14.67</v>
      </c>
      <c r="E32" s="106">
        <v>4000</v>
      </c>
      <c r="F32" s="46">
        <v>3.67</v>
      </c>
      <c r="G32" s="87">
        <v>4001</v>
      </c>
      <c r="H32" s="88"/>
      <c r="I32" s="86"/>
      <c r="J32" s="87"/>
      <c r="K32" s="88"/>
      <c r="L32" s="86"/>
      <c r="M32" s="88"/>
      <c r="N32" s="107">
        <f>C32+D32+(F32*11)</f>
        <v>65.039999999999992</v>
      </c>
      <c r="O32" s="37">
        <v>8.48</v>
      </c>
      <c r="P32" s="37">
        <v>60.6</v>
      </c>
      <c r="Q32" s="37">
        <f t="shared" si="0"/>
        <v>69.08</v>
      </c>
      <c r="R32" s="37">
        <f t="shared" si="1"/>
        <v>134.12</v>
      </c>
      <c r="S32" s="117"/>
      <c r="T32" s="117"/>
      <c r="U32" s="117"/>
      <c r="V32" s="117"/>
    </row>
    <row r="33" spans="1:22">
      <c r="A33" s="36" t="s">
        <v>86</v>
      </c>
      <c r="B33" s="46"/>
      <c r="C33" s="38">
        <v>0</v>
      </c>
      <c r="D33" s="37">
        <v>11.25</v>
      </c>
      <c r="E33" s="106">
        <v>5000</v>
      </c>
      <c r="F33" s="46">
        <v>2.25</v>
      </c>
      <c r="G33" s="87">
        <v>5001</v>
      </c>
      <c r="H33" s="88"/>
      <c r="I33" s="86"/>
      <c r="J33" s="87"/>
      <c r="K33" s="88"/>
      <c r="L33" s="86"/>
      <c r="M33" s="88"/>
      <c r="N33" s="107">
        <f>C33+D33+(F33*10)</f>
        <v>33.75</v>
      </c>
      <c r="O33" s="37">
        <v>8.48</v>
      </c>
      <c r="P33" s="37">
        <v>60.6</v>
      </c>
      <c r="Q33" s="37">
        <f t="shared" si="0"/>
        <v>69.08</v>
      </c>
      <c r="R33" s="37">
        <f t="shared" si="1"/>
        <v>102.83</v>
      </c>
      <c r="S33" s="119"/>
      <c r="T33" s="119"/>
      <c r="U33" s="119"/>
      <c r="V33" s="119"/>
    </row>
    <row r="34" spans="1:22">
      <c r="A34" s="36" t="s">
        <v>87</v>
      </c>
      <c r="B34" s="46"/>
      <c r="C34" s="38">
        <v>6.5</v>
      </c>
      <c r="D34" s="37">
        <v>1.6</v>
      </c>
      <c r="E34" s="106">
        <v>1000</v>
      </c>
      <c r="F34" s="46" t="s">
        <v>30</v>
      </c>
      <c r="G34" s="87" t="s">
        <v>30</v>
      </c>
      <c r="H34" s="88"/>
      <c r="I34" s="86"/>
      <c r="J34" s="87"/>
      <c r="K34" s="88"/>
      <c r="L34" s="86"/>
      <c r="M34" s="88"/>
      <c r="N34" s="37">
        <f>(C34)+(D34*15)</f>
        <v>30.5</v>
      </c>
      <c r="O34" s="37">
        <v>8.48</v>
      </c>
      <c r="P34" s="37">
        <v>60.6</v>
      </c>
      <c r="Q34" s="37">
        <f t="shared" si="0"/>
        <v>69.08</v>
      </c>
      <c r="R34" s="37">
        <f t="shared" si="1"/>
        <v>99.58</v>
      </c>
      <c r="S34" s="119"/>
      <c r="T34" s="119"/>
      <c r="U34" s="119"/>
      <c r="V34" s="119"/>
    </row>
    <row r="35" spans="1:22">
      <c r="A35" s="50" t="s">
        <v>88</v>
      </c>
      <c r="B35" s="46"/>
      <c r="C35" s="80">
        <v>0</v>
      </c>
      <c r="D35" s="81">
        <v>12.5</v>
      </c>
      <c r="E35" s="110">
        <v>5000</v>
      </c>
      <c r="F35" s="79">
        <v>2.5</v>
      </c>
      <c r="G35" s="83">
        <v>5001</v>
      </c>
      <c r="H35" s="88"/>
      <c r="I35" s="86"/>
      <c r="J35" s="87"/>
      <c r="K35" s="88"/>
      <c r="L35" s="86"/>
      <c r="M35" s="88"/>
      <c r="N35" s="107">
        <f>C35+D35+(F35*10)</f>
        <v>37.5</v>
      </c>
      <c r="O35" s="37">
        <v>8.48</v>
      </c>
      <c r="P35" s="37">
        <v>60.6</v>
      </c>
      <c r="Q35" s="37">
        <f t="shared" si="0"/>
        <v>69.08</v>
      </c>
      <c r="R35" s="37">
        <f t="shared" si="1"/>
        <v>106.58</v>
      </c>
      <c r="S35" s="119"/>
      <c r="T35" s="119"/>
      <c r="U35" s="119"/>
      <c r="V35" s="119"/>
    </row>
    <row r="36" spans="1:22">
      <c r="A36" s="50" t="s">
        <v>89</v>
      </c>
      <c r="B36" s="46"/>
      <c r="C36" s="38">
        <v>0</v>
      </c>
      <c r="D36" s="37">
        <v>1.1299999999999999</v>
      </c>
      <c r="E36" s="106">
        <v>1000</v>
      </c>
      <c r="F36" s="46"/>
      <c r="G36" s="87"/>
      <c r="H36" s="88"/>
      <c r="I36" s="86"/>
      <c r="J36" s="87"/>
      <c r="K36" s="88"/>
      <c r="L36" s="86"/>
      <c r="M36" s="88"/>
      <c r="N36" s="37">
        <f>(C36)+(D36*15)</f>
        <v>16.95</v>
      </c>
      <c r="O36" s="37">
        <v>8.48</v>
      </c>
      <c r="P36" s="37">
        <v>60.6</v>
      </c>
      <c r="Q36" s="37">
        <f t="shared" si="0"/>
        <v>69.08</v>
      </c>
      <c r="R36" s="37">
        <f t="shared" si="1"/>
        <v>86.03</v>
      </c>
      <c r="S36" s="119"/>
      <c r="T36" s="119"/>
      <c r="U36" s="119"/>
      <c r="V36" s="119"/>
    </row>
    <row r="37" spans="1:22" ht="15.75" thickBot="1">
      <c r="A37" s="102" t="s">
        <v>90</v>
      </c>
      <c r="B37" s="90"/>
      <c r="C37" s="91">
        <v>39.43</v>
      </c>
      <c r="D37" s="92">
        <v>3.99</v>
      </c>
      <c r="E37" s="111">
        <v>1000</v>
      </c>
      <c r="F37" s="90"/>
      <c r="G37" s="94"/>
      <c r="H37" s="95"/>
      <c r="I37" s="93"/>
      <c r="J37" s="94"/>
      <c r="K37" s="95"/>
      <c r="L37" s="93"/>
      <c r="M37" s="95"/>
      <c r="N37" s="37">
        <f>(C37)+(D37*15)</f>
        <v>99.28</v>
      </c>
      <c r="O37" s="37">
        <v>8.48</v>
      </c>
      <c r="P37" s="37">
        <v>60.6</v>
      </c>
      <c r="Q37" s="37">
        <f t="shared" si="0"/>
        <v>69.08</v>
      </c>
      <c r="R37" s="37">
        <f t="shared" si="1"/>
        <v>168.36</v>
      </c>
      <c r="S37" s="119"/>
      <c r="T37" s="119"/>
      <c r="U37" s="119"/>
      <c r="V37" s="119"/>
    </row>
    <row r="38" spans="1:22">
      <c r="O38" t="s">
        <v>30</v>
      </c>
      <c r="P38" t="s">
        <v>30</v>
      </c>
    </row>
    <row r="39" spans="1:22">
      <c r="A39" s="2" t="s">
        <v>54</v>
      </c>
      <c r="B39" s="61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</row>
    <row r="40" spans="1:22">
      <c r="B40" t="s">
        <v>91</v>
      </c>
    </row>
    <row r="41" spans="1:22">
      <c r="B41" t="s">
        <v>92</v>
      </c>
    </row>
  </sheetData>
  <sheetProtection formatColumns="0" formatRows="0"/>
  <mergeCells count="31">
    <mergeCell ref="S37:V37"/>
    <mergeCell ref="S26:V26"/>
    <mergeCell ref="S27:V27"/>
    <mergeCell ref="S28:V28"/>
    <mergeCell ref="S29:V29"/>
    <mergeCell ref="S30:V30"/>
    <mergeCell ref="S31:V31"/>
    <mergeCell ref="S32:V32"/>
    <mergeCell ref="S33:V33"/>
    <mergeCell ref="S34:V34"/>
    <mergeCell ref="S35:V35"/>
    <mergeCell ref="S36:V36"/>
    <mergeCell ref="S25:V25"/>
    <mergeCell ref="S14:V14"/>
    <mergeCell ref="S15:V15"/>
    <mergeCell ref="S16:V16"/>
    <mergeCell ref="S17:V17"/>
    <mergeCell ref="S18:V18"/>
    <mergeCell ref="S19:V19"/>
    <mergeCell ref="S20:V20"/>
    <mergeCell ref="S21:V21"/>
    <mergeCell ref="S22:V22"/>
    <mergeCell ref="S23:V23"/>
    <mergeCell ref="S24:V24"/>
    <mergeCell ref="S13:V13"/>
    <mergeCell ref="S7:V7"/>
    <mergeCell ref="S8:V8"/>
    <mergeCell ref="S9:V9"/>
    <mergeCell ref="S10:V10"/>
    <mergeCell ref="S11:V11"/>
    <mergeCell ref="S12:V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tabSelected="1" topLeftCell="D1" zoomScaleNormal="100" workbookViewId="0">
      <selection activeCell="W4" sqref="W4"/>
    </sheetView>
  </sheetViews>
  <sheetFormatPr defaultRowHeight="15"/>
  <cols>
    <col min="1" max="1" width="17.7109375" customWidth="1"/>
    <col min="2" max="2" width="9" customWidth="1"/>
    <col min="3" max="3" width="9.28515625" bestFit="1" customWidth="1"/>
    <col min="4" max="4" width="9" customWidth="1"/>
    <col min="5" max="5" width="7.28515625" customWidth="1"/>
    <col min="6" max="7" width="6.42578125" customWidth="1"/>
    <col min="8" max="8" width="7.140625" customWidth="1"/>
    <col min="9" max="9" width="6.42578125" customWidth="1"/>
    <col min="10" max="10" width="7.140625" bestFit="1" customWidth="1"/>
    <col min="11" max="11" width="7.140625" customWidth="1"/>
    <col min="12" max="13" width="6.42578125" customWidth="1"/>
    <col min="14" max="14" width="14.7109375" customWidth="1"/>
    <col min="15" max="15" width="10.85546875" bestFit="1" customWidth="1"/>
    <col min="16" max="16" width="16.5703125" bestFit="1" customWidth="1"/>
    <col min="17" max="17" width="10" bestFit="1" customWidth="1"/>
    <col min="18" max="18" width="11.5703125" bestFit="1" customWidth="1"/>
  </cols>
  <sheetData>
    <row r="1" spans="1:18">
      <c r="C1" t="s">
        <v>58</v>
      </c>
    </row>
    <row r="2" spans="1:18">
      <c r="C2" s="112" t="s">
        <v>93</v>
      </c>
      <c r="D2" s="1"/>
    </row>
    <row r="3" spans="1:18">
      <c r="B3" s="2" t="s">
        <v>1</v>
      </c>
    </row>
    <row r="4" spans="1:18">
      <c r="C4" s="2" t="s">
        <v>2</v>
      </c>
      <c r="D4" s="2"/>
    </row>
    <row r="5" spans="1:18" ht="15.75" customHeight="1" thickBot="1">
      <c r="C5" s="2"/>
      <c r="D5" s="2"/>
    </row>
    <row r="6" spans="1:18" ht="15.75" thickBot="1">
      <c r="A6" s="3" t="s">
        <v>3</v>
      </c>
      <c r="B6" s="4" t="s">
        <v>4</v>
      </c>
      <c r="C6" s="4"/>
      <c r="D6" s="5" t="s">
        <v>60</v>
      </c>
      <c r="E6" s="6"/>
      <c r="F6" s="7"/>
      <c r="G6" s="8" t="s">
        <v>6</v>
      </c>
      <c r="H6" s="9"/>
      <c r="I6" s="7"/>
      <c r="J6" s="8" t="s">
        <v>7</v>
      </c>
      <c r="K6" s="9"/>
      <c r="L6" s="7" t="s">
        <v>8</v>
      </c>
      <c r="M6" s="10"/>
      <c r="N6" s="96" t="s">
        <v>61</v>
      </c>
      <c r="O6" s="12" t="s">
        <v>10</v>
      </c>
      <c r="P6" s="12" t="s">
        <v>11</v>
      </c>
      <c r="Q6" s="12" t="s">
        <v>12</v>
      </c>
      <c r="R6" s="12" t="s">
        <v>12</v>
      </c>
    </row>
    <row r="7" spans="1:18" ht="15.75" thickBot="1">
      <c r="A7" s="13" t="s">
        <v>13</v>
      </c>
      <c r="B7" s="14" t="s">
        <v>14</v>
      </c>
      <c r="C7" s="15" t="s">
        <v>15</v>
      </c>
      <c r="D7" s="16" t="s">
        <v>16</v>
      </c>
      <c r="E7" s="13" t="s">
        <v>17</v>
      </c>
      <c r="F7" s="14" t="s">
        <v>16</v>
      </c>
      <c r="G7" s="17" t="s">
        <v>18</v>
      </c>
      <c r="H7" s="15" t="s">
        <v>19</v>
      </c>
      <c r="I7" s="14" t="s">
        <v>16</v>
      </c>
      <c r="J7" s="17" t="s">
        <v>18</v>
      </c>
      <c r="K7" s="15" t="s">
        <v>19</v>
      </c>
      <c r="L7" s="14" t="s">
        <v>16</v>
      </c>
      <c r="M7" s="97" t="s">
        <v>20</v>
      </c>
      <c r="N7" s="13" t="s">
        <v>21</v>
      </c>
      <c r="O7" s="19" t="s">
        <v>22</v>
      </c>
      <c r="P7" s="19" t="s">
        <v>23</v>
      </c>
      <c r="Q7" s="19" t="s">
        <v>10</v>
      </c>
      <c r="R7" s="19" t="s">
        <v>24</v>
      </c>
    </row>
    <row r="8" spans="1:18" ht="15.75" thickBot="1">
      <c r="A8" s="20" t="s">
        <v>94</v>
      </c>
      <c r="B8" s="21">
        <v>3.42</v>
      </c>
      <c r="C8" s="22"/>
      <c r="D8" s="23">
        <v>4.21</v>
      </c>
      <c r="E8" s="113">
        <v>1000</v>
      </c>
      <c r="F8" s="24"/>
      <c r="G8" s="25"/>
      <c r="H8" s="26"/>
      <c r="I8" s="24"/>
      <c r="J8" s="25"/>
      <c r="K8" s="26"/>
      <c r="L8" s="21"/>
      <c r="M8" s="98"/>
      <c r="N8" s="37">
        <f t="shared" ref="N8:N20" si="0">(B8*3)+(D8*15)</f>
        <v>73.41</v>
      </c>
      <c r="O8" s="27">
        <v>8.48</v>
      </c>
      <c r="P8" s="27">
        <v>60.6</v>
      </c>
      <c r="Q8" s="27">
        <f>O8+P8</f>
        <v>69.08</v>
      </c>
      <c r="R8" s="27">
        <f>N8+Q8</f>
        <v>142.49</v>
      </c>
    </row>
    <row r="9" spans="1:18" ht="15.75" thickBot="1">
      <c r="A9" s="28" t="s">
        <v>95</v>
      </c>
      <c r="B9" s="29">
        <v>0</v>
      </c>
      <c r="C9" s="30"/>
      <c r="D9" s="31">
        <v>4.5</v>
      </c>
      <c r="E9" s="113">
        <v>1000</v>
      </c>
      <c r="F9" s="29"/>
      <c r="G9" s="32"/>
      <c r="H9" s="33"/>
      <c r="I9" s="34"/>
      <c r="J9" s="32"/>
      <c r="K9" s="33"/>
      <c r="L9" s="29"/>
      <c r="M9" s="32"/>
      <c r="N9" s="37">
        <f t="shared" si="0"/>
        <v>67.5</v>
      </c>
      <c r="O9" s="27">
        <v>8.48</v>
      </c>
      <c r="P9" s="27">
        <v>60.6</v>
      </c>
      <c r="Q9" s="27">
        <f t="shared" ref="Q9:Q43" si="1">O9+P9</f>
        <v>69.08</v>
      </c>
      <c r="R9" s="27">
        <f t="shared" ref="R9:R43" si="2">N9+Q9</f>
        <v>136.57999999999998</v>
      </c>
    </row>
    <row r="10" spans="1:18" ht="15.75" thickBot="1">
      <c r="A10" s="28" t="s">
        <v>96</v>
      </c>
      <c r="B10" s="29">
        <v>7.17</v>
      </c>
      <c r="C10" s="30" t="s">
        <v>30</v>
      </c>
      <c r="D10" s="31">
        <v>1.21</v>
      </c>
      <c r="E10" s="113">
        <v>1000</v>
      </c>
      <c r="F10" s="29"/>
      <c r="G10" s="32"/>
      <c r="H10" s="33"/>
      <c r="I10" s="34"/>
      <c r="J10" s="32"/>
      <c r="K10" s="33"/>
      <c r="L10" s="29"/>
      <c r="M10" s="32"/>
      <c r="N10" s="37">
        <f t="shared" si="0"/>
        <v>39.659999999999997</v>
      </c>
      <c r="O10" s="27">
        <v>8.48</v>
      </c>
      <c r="P10" s="27">
        <v>60.6</v>
      </c>
      <c r="Q10" s="27">
        <f t="shared" si="1"/>
        <v>69.08</v>
      </c>
      <c r="R10" s="27">
        <f t="shared" si="2"/>
        <v>108.74</v>
      </c>
    </row>
    <row r="11" spans="1:18" ht="15.75" thickBot="1">
      <c r="A11" s="28" t="s">
        <v>97</v>
      </c>
      <c r="B11" s="29">
        <v>2.23</v>
      </c>
      <c r="C11" s="30"/>
      <c r="D11" s="31">
        <v>4.4000000000000004</v>
      </c>
      <c r="E11" s="113">
        <v>1000</v>
      </c>
      <c r="F11" s="29"/>
      <c r="G11" s="32"/>
      <c r="H11" s="33"/>
      <c r="I11" s="34"/>
      <c r="J11" s="32"/>
      <c r="K11" s="33"/>
      <c r="L11" s="29"/>
      <c r="M11" s="32"/>
      <c r="N11" s="37">
        <f t="shared" si="0"/>
        <v>72.69</v>
      </c>
      <c r="O11" s="27">
        <v>8.48</v>
      </c>
      <c r="P11" s="27">
        <v>60.6</v>
      </c>
      <c r="Q11" s="27">
        <f t="shared" si="1"/>
        <v>69.08</v>
      </c>
      <c r="R11" s="27">
        <f t="shared" si="2"/>
        <v>141.76999999999998</v>
      </c>
    </row>
    <row r="12" spans="1:18" ht="15.75" thickBot="1">
      <c r="A12" s="28" t="s">
        <v>98</v>
      </c>
      <c r="B12" s="29">
        <v>0</v>
      </c>
      <c r="C12" s="30" t="s">
        <v>30</v>
      </c>
      <c r="D12" s="31">
        <v>2.5</v>
      </c>
      <c r="E12" s="113">
        <v>1000</v>
      </c>
      <c r="F12" s="29"/>
      <c r="G12" s="32"/>
      <c r="H12" s="33"/>
      <c r="I12" s="34"/>
      <c r="J12" s="32"/>
      <c r="K12" s="33"/>
      <c r="L12" s="29"/>
      <c r="M12" s="32"/>
      <c r="N12" s="27">
        <f t="shared" si="0"/>
        <v>37.5</v>
      </c>
      <c r="O12" s="27">
        <v>8.48</v>
      </c>
      <c r="P12" s="27">
        <v>60.6</v>
      </c>
      <c r="Q12" s="27">
        <f t="shared" si="1"/>
        <v>69.08</v>
      </c>
      <c r="R12" s="27">
        <f t="shared" si="2"/>
        <v>106.58</v>
      </c>
    </row>
    <row r="13" spans="1:18" ht="15.75" thickBot="1">
      <c r="A13" s="36" t="s">
        <v>99</v>
      </c>
      <c r="B13" s="29">
        <v>-0.9</v>
      </c>
      <c r="C13" s="30" t="s">
        <v>30</v>
      </c>
      <c r="D13" s="31">
        <v>7.46</v>
      </c>
      <c r="E13" s="113">
        <v>1000</v>
      </c>
      <c r="F13" s="29"/>
      <c r="G13" s="32"/>
      <c r="H13" s="33"/>
      <c r="I13" s="34"/>
      <c r="J13" s="32"/>
      <c r="K13" s="33"/>
      <c r="L13" s="29"/>
      <c r="M13" s="32"/>
      <c r="N13" s="27">
        <f t="shared" si="0"/>
        <v>109.2</v>
      </c>
      <c r="O13" s="27">
        <v>8.48</v>
      </c>
      <c r="P13" s="27">
        <v>60.6</v>
      </c>
      <c r="Q13" s="27">
        <f t="shared" si="1"/>
        <v>69.08</v>
      </c>
      <c r="R13" s="27">
        <f t="shared" si="2"/>
        <v>178.28</v>
      </c>
    </row>
    <row r="14" spans="1:18" ht="15.75" thickBot="1">
      <c r="A14" s="28" t="s">
        <v>100</v>
      </c>
      <c r="B14" s="29">
        <v>0</v>
      </c>
      <c r="C14" s="30" t="s">
        <v>30</v>
      </c>
      <c r="D14" s="31">
        <v>4.8</v>
      </c>
      <c r="E14" s="113">
        <v>1000</v>
      </c>
      <c r="F14" s="29"/>
      <c r="G14" s="32"/>
      <c r="H14" s="33"/>
      <c r="I14" s="34"/>
      <c r="J14" s="32"/>
      <c r="K14" s="33"/>
      <c r="L14" s="29"/>
      <c r="M14" s="32"/>
      <c r="N14" s="27">
        <f t="shared" si="0"/>
        <v>72</v>
      </c>
      <c r="O14" s="27">
        <v>8.48</v>
      </c>
      <c r="P14" s="27">
        <v>60.6</v>
      </c>
      <c r="Q14" s="27">
        <f t="shared" si="1"/>
        <v>69.08</v>
      </c>
      <c r="R14" s="27">
        <f t="shared" si="2"/>
        <v>141.07999999999998</v>
      </c>
    </row>
    <row r="15" spans="1:18" ht="15.75" thickBot="1">
      <c r="A15" s="28" t="s">
        <v>101</v>
      </c>
      <c r="B15" s="29">
        <f>3-2.83</f>
        <v>0.16999999999999993</v>
      </c>
      <c r="C15" s="30"/>
      <c r="D15" s="31">
        <f>8.4-4.04</f>
        <v>4.3600000000000003</v>
      </c>
      <c r="E15" s="113">
        <v>1000</v>
      </c>
      <c r="F15" s="29"/>
      <c r="G15" s="32"/>
      <c r="H15" s="33"/>
      <c r="I15" s="34"/>
      <c r="J15" s="32"/>
      <c r="K15" s="33"/>
      <c r="L15" s="29"/>
      <c r="M15" s="32"/>
      <c r="N15" s="27">
        <f t="shared" si="0"/>
        <v>65.910000000000011</v>
      </c>
      <c r="O15" s="27">
        <v>8.48</v>
      </c>
      <c r="P15" s="27">
        <v>60.6</v>
      </c>
      <c r="Q15" s="27">
        <f t="shared" si="1"/>
        <v>69.08</v>
      </c>
      <c r="R15" s="27">
        <f t="shared" si="2"/>
        <v>134.99</v>
      </c>
    </row>
    <row r="16" spans="1:18" ht="15.75" thickBot="1">
      <c r="A16" s="28" t="s">
        <v>102</v>
      </c>
      <c r="B16" s="29">
        <v>2</v>
      </c>
      <c r="C16" s="30" t="s">
        <v>30</v>
      </c>
      <c r="D16" s="31">
        <v>6.5</v>
      </c>
      <c r="E16" s="113">
        <v>1000</v>
      </c>
      <c r="F16" s="29"/>
      <c r="G16" s="32"/>
      <c r="H16" s="33"/>
      <c r="I16" s="34"/>
      <c r="J16" s="32"/>
      <c r="K16" s="33"/>
      <c r="L16" s="29"/>
      <c r="M16" s="32"/>
      <c r="N16" s="37">
        <f t="shared" si="0"/>
        <v>103.5</v>
      </c>
      <c r="O16" s="27">
        <v>8.48</v>
      </c>
      <c r="P16" s="27">
        <v>60.6</v>
      </c>
      <c r="Q16" s="27">
        <f t="shared" si="1"/>
        <v>69.08</v>
      </c>
      <c r="R16" s="27">
        <f t="shared" si="2"/>
        <v>172.57999999999998</v>
      </c>
    </row>
    <row r="17" spans="1:18" ht="15.75" thickBot="1">
      <c r="A17" s="28" t="s">
        <v>103</v>
      </c>
      <c r="B17" s="29">
        <v>0</v>
      </c>
      <c r="C17" s="30" t="s">
        <v>30</v>
      </c>
      <c r="D17" s="31">
        <v>3.5</v>
      </c>
      <c r="E17" s="113">
        <v>1000</v>
      </c>
      <c r="F17" s="29"/>
      <c r="G17" s="32"/>
      <c r="H17" s="33"/>
      <c r="I17" s="34"/>
      <c r="J17" s="32"/>
      <c r="K17" s="33"/>
      <c r="L17" s="29"/>
      <c r="M17" s="32"/>
      <c r="N17" s="27">
        <f t="shared" si="0"/>
        <v>52.5</v>
      </c>
      <c r="O17" s="27">
        <v>8.48</v>
      </c>
      <c r="P17" s="27">
        <v>60.6</v>
      </c>
      <c r="Q17" s="27">
        <f t="shared" si="1"/>
        <v>69.08</v>
      </c>
      <c r="R17" s="27">
        <f t="shared" si="2"/>
        <v>121.58</v>
      </c>
    </row>
    <row r="18" spans="1:18" ht="15.75" thickBot="1">
      <c r="A18" s="28" t="s">
        <v>104</v>
      </c>
      <c r="B18" s="29">
        <v>0</v>
      </c>
      <c r="C18" s="30" t="s">
        <v>30</v>
      </c>
      <c r="D18" s="31">
        <v>3</v>
      </c>
      <c r="E18" s="113">
        <v>1000</v>
      </c>
      <c r="F18" s="29"/>
      <c r="G18" s="32"/>
      <c r="H18" s="33"/>
      <c r="I18" s="34"/>
      <c r="J18" s="32"/>
      <c r="K18" s="33"/>
      <c r="L18" s="29"/>
      <c r="M18" s="32"/>
      <c r="N18" s="27">
        <f t="shared" si="0"/>
        <v>45</v>
      </c>
      <c r="O18" s="27">
        <v>8.48</v>
      </c>
      <c r="P18" s="27">
        <v>60.6</v>
      </c>
      <c r="Q18" s="27">
        <f t="shared" si="1"/>
        <v>69.08</v>
      </c>
      <c r="R18" s="27">
        <f t="shared" si="2"/>
        <v>114.08</v>
      </c>
    </row>
    <row r="19" spans="1:18" ht="15.75" thickBot="1">
      <c r="A19" s="28" t="s">
        <v>105</v>
      </c>
      <c r="B19" s="29">
        <v>2.73</v>
      </c>
      <c r="C19" s="30"/>
      <c r="D19" s="31">
        <v>4.93</v>
      </c>
      <c r="E19" s="113">
        <v>1000</v>
      </c>
      <c r="F19" s="29"/>
      <c r="G19" s="32"/>
      <c r="H19" s="33"/>
      <c r="I19" s="34"/>
      <c r="J19" s="32"/>
      <c r="K19" s="33"/>
      <c r="L19" s="29"/>
      <c r="M19" s="32"/>
      <c r="N19" s="27">
        <f t="shared" si="0"/>
        <v>82.139999999999986</v>
      </c>
      <c r="O19" s="27">
        <v>8.48</v>
      </c>
      <c r="P19" s="27">
        <v>60.6</v>
      </c>
      <c r="Q19" s="27">
        <f t="shared" si="1"/>
        <v>69.08</v>
      </c>
      <c r="R19" s="27">
        <f t="shared" si="2"/>
        <v>151.21999999999997</v>
      </c>
    </row>
    <row r="20" spans="1:18" ht="15.75" thickBot="1">
      <c r="A20" s="114" t="s">
        <v>106</v>
      </c>
      <c r="B20" s="39">
        <v>2.56</v>
      </c>
      <c r="C20" s="40" t="s">
        <v>30</v>
      </c>
      <c r="D20" s="41">
        <v>3.5</v>
      </c>
      <c r="E20" s="113">
        <v>1000</v>
      </c>
      <c r="F20" s="39"/>
      <c r="G20" s="42"/>
      <c r="H20" s="43"/>
      <c r="I20" s="44"/>
      <c r="J20" s="42"/>
      <c r="K20" s="43"/>
      <c r="L20" s="39"/>
      <c r="M20" s="42"/>
      <c r="N20" s="27">
        <f t="shared" si="0"/>
        <v>60.18</v>
      </c>
      <c r="O20" s="27">
        <v>8.48</v>
      </c>
      <c r="P20" s="27">
        <v>60.6</v>
      </c>
      <c r="Q20" s="27">
        <f t="shared" si="1"/>
        <v>69.08</v>
      </c>
      <c r="R20" s="27">
        <f t="shared" si="2"/>
        <v>129.26</v>
      </c>
    </row>
    <row r="21" spans="1:18" ht="15.75" thickBot="1">
      <c r="A21" s="28" t="s">
        <v>107</v>
      </c>
      <c r="B21" s="29">
        <v>0</v>
      </c>
      <c r="C21" s="31"/>
      <c r="D21" s="27">
        <v>3.75</v>
      </c>
      <c r="E21" s="113">
        <v>1000</v>
      </c>
      <c r="F21" s="29"/>
      <c r="G21" s="32"/>
      <c r="H21" s="18"/>
      <c r="I21" s="34"/>
      <c r="J21" s="32"/>
      <c r="K21" s="18"/>
      <c r="L21" s="29"/>
      <c r="M21" s="18"/>
      <c r="N21" s="27">
        <f>(C21)+(D21*15)</f>
        <v>56.25</v>
      </c>
      <c r="O21" s="27">
        <v>8.48</v>
      </c>
      <c r="P21" s="27">
        <v>60.6</v>
      </c>
      <c r="Q21" s="27">
        <f t="shared" si="1"/>
        <v>69.08</v>
      </c>
      <c r="R21" s="27">
        <f t="shared" si="2"/>
        <v>125.33</v>
      </c>
    </row>
    <row r="22" spans="1:18" ht="15.75" thickBot="1">
      <c r="A22" s="28" t="s">
        <v>108</v>
      </c>
      <c r="B22" s="29"/>
      <c r="C22" s="31">
        <v>-8.48</v>
      </c>
      <c r="D22" s="27">
        <v>1.96</v>
      </c>
      <c r="E22" s="113">
        <v>1000</v>
      </c>
      <c r="F22" s="29"/>
      <c r="G22" s="48"/>
      <c r="H22" s="49"/>
      <c r="I22" s="47"/>
      <c r="J22" s="48"/>
      <c r="K22" s="49"/>
      <c r="L22" s="47"/>
      <c r="M22" s="49"/>
      <c r="N22" s="27">
        <f>(C22)+(D22*15)</f>
        <v>20.919999999999998</v>
      </c>
      <c r="O22" s="27">
        <v>8.48</v>
      </c>
      <c r="P22" s="27">
        <v>60.6</v>
      </c>
      <c r="Q22" s="27">
        <f t="shared" si="1"/>
        <v>69.08</v>
      </c>
      <c r="R22" s="27">
        <f t="shared" si="2"/>
        <v>90</v>
      </c>
    </row>
    <row r="23" spans="1:18" ht="15.75" thickBot="1">
      <c r="A23" s="28" t="s">
        <v>109</v>
      </c>
      <c r="B23" s="29">
        <v>16.670000000000002</v>
      </c>
      <c r="C23" s="31" t="s">
        <v>30</v>
      </c>
      <c r="D23" s="27">
        <v>2.39</v>
      </c>
      <c r="E23" s="113">
        <v>1000</v>
      </c>
      <c r="F23" s="29"/>
      <c r="G23" s="48"/>
      <c r="H23" s="49"/>
      <c r="I23" s="47"/>
      <c r="J23" s="48"/>
      <c r="K23" s="49"/>
      <c r="L23" s="47"/>
      <c r="M23" s="49"/>
      <c r="N23" s="27">
        <f>(B23*3)+(D23*15)</f>
        <v>85.860000000000014</v>
      </c>
      <c r="O23" s="27">
        <v>8.48</v>
      </c>
      <c r="P23" s="27">
        <v>60.6</v>
      </c>
      <c r="Q23" s="27">
        <f t="shared" si="1"/>
        <v>69.08</v>
      </c>
      <c r="R23" s="27">
        <f t="shared" si="2"/>
        <v>154.94</v>
      </c>
    </row>
    <row r="24" spans="1:18" ht="15.75" thickBot="1">
      <c r="A24" s="36" t="s">
        <v>110</v>
      </c>
      <c r="B24" s="29"/>
      <c r="C24" s="31">
        <v>0</v>
      </c>
      <c r="D24" s="27">
        <v>2.58</v>
      </c>
      <c r="E24" s="113">
        <v>1000</v>
      </c>
      <c r="F24" s="29"/>
      <c r="G24" s="48"/>
      <c r="H24" s="49"/>
      <c r="I24" s="47"/>
      <c r="J24" s="48"/>
      <c r="K24" s="49"/>
      <c r="L24" s="47"/>
      <c r="M24" s="49"/>
      <c r="N24" s="27">
        <f>(C24)+(D24*15)</f>
        <v>38.700000000000003</v>
      </c>
      <c r="O24" s="27">
        <v>8.48</v>
      </c>
      <c r="P24" s="27">
        <v>60.6</v>
      </c>
      <c r="Q24" s="27">
        <f t="shared" si="1"/>
        <v>69.08</v>
      </c>
      <c r="R24" s="27">
        <f t="shared" si="2"/>
        <v>107.78</v>
      </c>
    </row>
    <row r="25" spans="1:18" ht="15.75" thickBot="1">
      <c r="A25" s="28" t="s">
        <v>111</v>
      </c>
      <c r="B25" s="29">
        <v>0</v>
      </c>
      <c r="C25" s="31" t="s">
        <v>30</v>
      </c>
      <c r="D25" s="27">
        <v>4.05</v>
      </c>
      <c r="E25" s="113">
        <v>1000</v>
      </c>
      <c r="F25" s="29"/>
      <c r="G25" s="48"/>
      <c r="H25" s="49"/>
      <c r="I25" s="47"/>
      <c r="J25" s="48"/>
      <c r="K25" s="49"/>
      <c r="L25" s="47"/>
      <c r="M25" s="49"/>
      <c r="N25" s="27">
        <f>(B25*3)+(D25*15)</f>
        <v>60.75</v>
      </c>
      <c r="O25" s="27">
        <v>8.48</v>
      </c>
      <c r="P25" s="27">
        <v>60.6</v>
      </c>
      <c r="Q25" s="27">
        <f t="shared" si="1"/>
        <v>69.08</v>
      </c>
      <c r="R25" s="27">
        <f t="shared" si="2"/>
        <v>129.82999999999998</v>
      </c>
    </row>
    <row r="26" spans="1:18" ht="15.75" thickBot="1">
      <c r="A26" s="35" t="s">
        <v>112</v>
      </c>
      <c r="B26" s="29">
        <v>0.01</v>
      </c>
      <c r="C26" s="31" t="s">
        <v>30</v>
      </c>
      <c r="D26" s="27">
        <v>7.85</v>
      </c>
      <c r="E26" s="113">
        <v>1000</v>
      </c>
      <c r="F26" s="29"/>
      <c r="G26" s="48"/>
      <c r="H26" s="49"/>
      <c r="I26" s="47"/>
      <c r="J26" s="48"/>
      <c r="K26" s="49"/>
      <c r="L26" s="47"/>
      <c r="M26" s="49"/>
      <c r="N26" s="27">
        <f>(B26*3)+(D26*15)</f>
        <v>117.78</v>
      </c>
      <c r="O26" s="27">
        <v>8.48</v>
      </c>
      <c r="P26" s="27">
        <v>60.6</v>
      </c>
      <c r="Q26" s="27">
        <f t="shared" si="1"/>
        <v>69.08</v>
      </c>
      <c r="R26" s="27">
        <f t="shared" si="2"/>
        <v>186.86</v>
      </c>
    </row>
    <row r="27" spans="1:18" ht="15.75" thickBot="1">
      <c r="A27" s="50" t="s">
        <v>113</v>
      </c>
      <c r="B27" s="29">
        <v>0.05</v>
      </c>
      <c r="C27" s="31"/>
      <c r="D27" s="27">
        <v>3.55</v>
      </c>
      <c r="E27" s="113">
        <v>1000</v>
      </c>
      <c r="F27" s="29"/>
      <c r="G27" s="48"/>
      <c r="H27" s="49"/>
      <c r="I27" s="47"/>
      <c r="J27" s="48"/>
      <c r="K27" s="49"/>
      <c r="L27" s="47"/>
      <c r="M27" s="49"/>
      <c r="N27" s="27">
        <f>(B27*3)+(D27*15)</f>
        <v>53.4</v>
      </c>
      <c r="O27" s="27">
        <v>8.48</v>
      </c>
      <c r="P27" s="27">
        <v>60.6</v>
      </c>
      <c r="Q27" s="27">
        <f t="shared" si="1"/>
        <v>69.08</v>
      </c>
      <c r="R27" s="27">
        <f t="shared" si="2"/>
        <v>122.47999999999999</v>
      </c>
    </row>
    <row r="28" spans="1:18" ht="15.75" thickBot="1">
      <c r="A28" s="50" t="s">
        <v>114</v>
      </c>
      <c r="B28" s="29">
        <v>0</v>
      </c>
      <c r="C28" s="31" t="s">
        <v>30</v>
      </c>
      <c r="D28" s="37">
        <v>1.55</v>
      </c>
      <c r="E28" s="116">
        <v>3000</v>
      </c>
      <c r="F28" s="29">
        <v>1.46</v>
      </c>
      <c r="G28" s="48">
        <v>3001</v>
      </c>
      <c r="H28" s="49"/>
      <c r="I28" s="47"/>
      <c r="J28" s="48"/>
      <c r="K28" s="49"/>
      <c r="L28" s="47"/>
      <c r="M28" s="49"/>
      <c r="N28" s="37">
        <f>B28 + (D28*3)+(F28*6)</f>
        <v>13.41</v>
      </c>
      <c r="O28" s="27">
        <v>8.48</v>
      </c>
      <c r="P28" s="27">
        <v>60.6</v>
      </c>
      <c r="Q28" s="27">
        <f t="shared" si="1"/>
        <v>69.08</v>
      </c>
      <c r="R28" s="27">
        <f t="shared" si="2"/>
        <v>82.49</v>
      </c>
    </row>
    <row r="29" spans="1:18" ht="15.75" thickBot="1">
      <c r="A29" s="36" t="s">
        <v>115</v>
      </c>
      <c r="B29" s="29">
        <v>0</v>
      </c>
      <c r="C29" s="31" t="s">
        <v>30</v>
      </c>
      <c r="D29" s="37">
        <v>7.38</v>
      </c>
      <c r="E29" s="116">
        <v>1000</v>
      </c>
      <c r="F29" s="29">
        <v>2.76</v>
      </c>
      <c r="G29" s="48">
        <v>1001</v>
      </c>
      <c r="H29" s="49"/>
      <c r="I29" s="47"/>
      <c r="J29" s="48"/>
      <c r="K29" s="49"/>
      <c r="L29" s="47"/>
      <c r="M29" s="49"/>
      <c r="N29" s="37">
        <f>B29 + (D29*3)+(F29*12)</f>
        <v>55.26</v>
      </c>
      <c r="O29" s="27">
        <v>8.48</v>
      </c>
      <c r="P29" s="27">
        <v>60.6</v>
      </c>
      <c r="Q29" s="27">
        <f t="shared" si="1"/>
        <v>69.08</v>
      </c>
      <c r="R29" s="27">
        <f t="shared" si="2"/>
        <v>124.34</v>
      </c>
    </row>
    <row r="30" spans="1:18" ht="15.75" thickBot="1">
      <c r="A30" s="28" t="s">
        <v>116</v>
      </c>
      <c r="B30" s="29"/>
      <c r="C30" s="31">
        <v>22.52</v>
      </c>
      <c r="D30" s="27">
        <v>1.01</v>
      </c>
      <c r="E30" s="113">
        <v>1000</v>
      </c>
      <c r="F30" s="29"/>
      <c r="G30" s="48"/>
      <c r="H30" s="49"/>
      <c r="I30" s="47"/>
      <c r="J30" s="48"/>
      <c r="K30" s="49"/>
      <c r="L30" s="47"/>
      <c r="M30" s="49"/>
      <c r="N30" s="27">
        <f>(C30)+(D30*15)</f>
        <v>37.67</v>
      </c>
      <c r="O30" s="27">
        <v>8.48</v>
      </c>
      <c r="P30" s="27">
        <v>60.6</v>
      </c>
      <c r="Q30" s="27">
        <f t="shared" si="1"/>
        <v>69.08</v>
      </c>
      <c r="R30" s="27">
        <f t="shared" si="2"/>
        <v>106.75</v>
      </c>
    </row>
    <row r="31" spans="1:18" ht="15.75" thickBot="1">
      <c r="A31" s="28" t="s">
        <v>43</v>
      </c>
      <c r="B31" s="29">
        <v>0</v>
      </c>
      <c r="C31" s="31"/>
      <c r="D31" s="27">
        <v>2.62</v>
      </c>
      <c r="E31" s="113">
        <v>1000</v>
      </c>
      <c r="F31" s="29"/>
      <c r="G31" s="48"/>
      <c r="H31" s="49"/>
      <c r="I31" s="47"/>
      <c r="J31" s="48"/>
      <c r="K31" s="49"/>
      <c r="L31" s="47"/>
      <c r="M31" s="49"/>
      <c r="N31" s="27">
        <f>(B31*3)+(D31*15)</f>
        <v>39.300000000000004</v>
      </c>
      <c r="O31" s="27">
        <v>8.48</v>
      </c>
      <c r="P31" s="27">
        <v>60.6</v>
      </c>
      <c r="Q31" s="27">
        <f t="shared" si="1"/>
        <v>69.08</v>
      </c>
      <c r="R31" s="27">
        <f t="shared" si="2"/>
        <v>108.38</v>
      </c>
    </row>
    <row r="32" spans="1:18" ht="15.75" thickBot="1">
      <c r="A32" s="36" t="s">
        <v>117</v>
      </c>
      <c r="B32" s="29">
        <v>3.84</v>
      </c>
      <c r="C32" s="31" t="s">
        <v>30</v>
      </c>
      <c r="D32" s="27">
        <v>2.16</v>
      </c>
      <c r="E32" s="113">
        <v>1000</v>
      </c>
      <c r="F32" s="29"/>
      <c r="G32" s="48"/>
      <c r="H32" s="49"/>
      <c r="I32" s="47"/>
      <c r="J32" s="48"/>
      <c r="K32" s="49"/>
      <c r="L32" s="47"/>
      <c r="M32" s="49"/>
      <c r="N32" s="27">
        <f>(B32*3)+(D32*15)</f>
        <v>43.92</v>
      </c>
      <c r="O32" s="27">
        <v>8.48</v>
      </c>
      <c r="P32" s="27">
        <v>60.6</v>
      </c>
      <c r="Q32" s="27">
        <f t="shared" si="1"/>
        <v>69.08</v>
      </c>
      <c r="R32" s="27">
        <f t="shared" si="2"/>
        <v>113</v>
      </c>
    </row>
    <row r="33" spans="1:18" ht="15.75" thickBot="1">
      <c r="A33" s="36" t="s">
        <v>118</v>
      </c>
      <c r="B33" s="46"/>
      <c r="C33" s="38">
        <v>14.08</v>
      </c>
      <c r="D33" s="37">
        <v>2.84</v>
      </c>
      <c r="E33" s="113">
        <v>1000</v>
      </c>
      <c r="F33" s="29"/>
      <c r="G33" s="48"/>
      <c r="H33" s="49"/>
      <c r="I33" s="47"/>
      <c r="J33" s="48"/>
      <c r="K33" s="49"/>
      <c r="L33" s="47"/>
      <c r="M33" s="49"/>
      <c r="N33" s="27">
        <f>(C33)+(D33*15)</f>
        <v>56.679999999999993</v>
      </c>
      <c r="O33" s="27">
        <v>8.48</v>
      </c>
      <c r="P33" s="27">
        <v>60.6</v>
      </c>
      <c r="Q33" s="27">
        <f t="shared" si="1"/>
        <v>69.08</v>
      </c>
      <c r="R33" s="27">
        <f t="shared" si="2"/>
        <v>125.75999999999999</v>
      </c>
    </row>
    <row r="34" spans="1:18" ht="15.75" thickBot="1">
      <c r="A34" s="28" t="s">
        <v>119</v>
      </c>
      <c r="B34" s="29">
        <v>0</v>
      </c>
      <c r="C34" s="31" t="s">
        <v>30</v>
      </c>
      <c r="D34" s="27">
        <v>4</v>
      </c>
      <c r="E34" s="113">
        <v>1000</v>
      </c>
      <c r="F34" s="29"/>
      <c r="G34" s="48"/>
      <c r="H34" s="49"/>
      <c r="I34" s="47"/>
      <c r="J34" s="48"/>
      <c r="K34" s="49"/>
      <c r="L34" s="47"/>
      <c r="M34" s="49"/>
      <c r="N34" s="27">
        <f>(B34*3)+(D34*15)</f>
        <v>60</v>
      </c>
      <c r="O34" s="27">
        <v>8.48</v>
      </c>
      <c r="P34" s="27">
        <v>60.6</v>
      </c>
      <c r="Q34" s="27">
        <f t="shared" si="1"/>
        <v>69.08</v>
      </c>
      <c r="R34" s="27">
        <f t="shared" si="2"/>
        <v>129.07999999999998</v>
      </c>
    </row>
    <row r="35" spans="1:18" ht="15.75" thickBot="1">
      <c r="A35" s="28" t="s">
        <v>120</v>
      </c>
      <c r="B35" s="29">
        <v>0</v>
      </c>
      <c r="C35" s="31" t="s">
        <v>30</v>
      </c>
      <c r="D35" s="27">
        <v>1.5</v>
      </c>
      <c r="E35" s="113">
        <v>1000</v>
      </c>
      <c r="F35" s="29"/>
      <c r="G35" s="48"/>
      <c r="H35" s="49"/>
      <c r="I35" s="47"/>
      <c r="J35" s="48"/>
      <c r="K35" s="49"/>
      <c r="L35" s="47"/>
      <c r="M35" s="49"/>
      <c r="N35" s="27">
        <f>(B35*3)+(D35*15)</f>
        <v>22.5</v>
      </c>
      <c r="O35" s="27">
        <v>8.48</v>
      </c>
      <c r="P35" s="27">
        <v>60.6</v>
      </c>
      <c r="Q35" s="27">
        <f t="shared" si="1"/>
        <v>69.08</v>
      </c>
      <c r="R35" s="27">
        <f t="shared" si="2"/>
        <v>91.58</v>
      </c>
    </row>
    <row r="36" spans="1:18" ht="15.75" thickBot="1">
      <c r="A36" s="28" t="s">
        <v>121</v>
      </c>
      <c r="B36" s="29">
        <v>7.17</v>
      </c>
      <c r="C36" s="31"/>
      <c r="D36" s="27">
        <v>1.66</v>
      </c>
      <c r="E36" s="113">
        <v>1000</v>
      </c>
      <c r="F36" s="29"/>
      <c r="G36" s="48"/>
      <c r="H36" s="49"/>
      <c r="I36" s="47"/>
      <c r="J36" s="48"/>
      <c r="K36" s="49"/>
      <c r="L36" s="47"/>
      <c r="M36" s="49"/>
      <c r="N36" s="27">
        <f>(B36*3)+(D36*15)</f>
        <v>46.41</v>
      </c>
      <c r="O36" s="27">
        <v>8.48</v>
      </c>
      <c r="P36" s="27">
        <v>60.6</v>
      </c>
      <c r="Q36" s="27">
        <f t="shared" si="1"/>
        <v>69.08</v>
      </c>
      <c r="R36" s="27">
        <f t="shared" si="2"/>
        <v>115.49</v>
      </c>
    </row>
    <row r="37" spans="1:18" ht="15.75" thickBot="1">
      <c r="A37" s="28" t="s">
        <v>122</v>
      </c>
      <c r="B37" s="29"/>
      <c r="C37" s="31">
        <v>0</v>
      </c>
      <c r="D37" s="27">
        <v>3.25</v>
      </c>
      <c r="E37" s="113">
        <v>1000</v>
      </c>
      <c r="F37" s="29"/>
      <c r="G37" s="48"/>
      <c r="H37" s="49"/>
      <c r="I37" s="47"/>
      <c r="J37" s="48"/>
      <c r="K37" s="49"/>
      <c r="L37" s="47"/>
      <c r="M37" s="49"/>
      <c r="N37" s="27">
        <f>(C37)+(D37*15)</f>
        <v>48.75</v>
      </c>
      <c r="O37" s="27">
        <v>8.48</v>
      </c>
      <c r="P37" s="27">
        <v>60.6</v>
      </c>
      <c r="Q37" s="27">
        <f t="shared" si="1"/>
        <v>69.08</v>
      </c>
      <c r="R37" s="27">
        <f t="shared" si="2"/>
        <v>117.83</v>
      </c>
    </row>
    <row r="38" spans="1:18" ht="15.75" thickBot="1">
      <c r="A38" s="28" t="s">
        <v>123</v>
      </c>
      <c r="B38" s="29"/>
      <c r="C38" s="31">
        <v>0</v>
      </c>
      <c r="D38" s="27">
        <v>0</v>
      </c>
      <c r="E38" s="113">
        <v>1000</v>
      </c>
      <c r="F38" s="29"/>
      <c r="G38" s="48"/>
      <c r="H38" s="49"/>
      <c r="I38" s="47"/>
      <c r="J38" s="48"/>
      <c r="K38" s="49"/>
      <c r="L38" s="47"/>
      <c r="M38" s="49"/>
      <c r="N38" s="27">
        <f>C38+(D38*E38)</f>
        <v>0</v>
      </c>
      <c r="O38" s="27">
        <v>8.48</v>
      </c>
      <c r="P38" s="27">
        <v>60.6</v>
      </c>
      <c r="Q38" s="27">
        <f t="shared" si="1"/>
        <v>69.08</v>
      </c>
      <c r="R38" s="27">
        <f t="shared" si="2"/>
        <v>69.08</v>
      </c>
    </row>
    <row r="39" spans="1:18" ht="15.75" thickBot="1">
      <c r="A39" s="28" t="s">
        <v>124</v>
      </c>
      <c r="B39" s="29">
        <v>3.36</v>
      </c>
      <c r="C39" s="31" t="s">
        <v>30</v>
      </c>
      <c r="D39" s="27">
        <v>4.8099999999999996</v>
      </c>
      <c r="E39" s="113">
        <v>1000</v>
      </c>
      <c r="F39" s="29"/>
      <c r="G39" s="48"/>
      <c r="H39" s="49"/>
      <c r="I39" s="47"/>
      <c r="J39" s="48"/>
      <c r="K39" s="49"/>
      <c r="L39" s="47"/>
      <c r="M39" s="49"/>
      <c r="N39" s="27">
        <f>(B39*3)+(D39*15)</f>
        <v>82.22999999999999</v>
      </c>
      <c r="O39" s="27">
        <v>8.48</v>
      </c>
      <c r="P39" s="27">
        <v>60.6</v>
      </c>
      <c r="Q39" s="27">
        <f t="shared" si="1"/>
        <v>69.08</v>
      </c>
      <c r="R39" s="27">
        <f t="shared" si="2"/>
        <v>151.31</v>
      </c>
    </row>
    <row r="40" spans="1:18" ht="15.75" thickBot="1">
      <c r="A40" s="28" t="s">
        <v>125</v>
      </c>
      <c r="B40" s="29">
        <v>0.75</v>
      </c>
      <c r="C40" s="31"/>
      <c r="D40" s="27">
        <v>2.7</v>
      </c>
      <c r="E40" s="113">
        <v>1000</v>
      </c>
      <c r="F40" s="29"/>
      <c r="G40" s="48"/>
      <c r="H40" s="49"/>
      <c r="I40" s="47"/>
      <c r="J40" s="48"/>
      <c r="K40" s="49"/>
      <c r="L40" s="47"/>
      <c r="M40" s="49"/>
      <c r="N40" s="27">
        <f>(B40*3)+(D40*15)</f>
        <v>42.75</v>
      </c>
      <c r="O40" s="27">
        <v>8.48</v>
      </c>
      <c r="P40" s="27">
        <v>60.6</v>
      </c>
      <c r="Q40" s="27">
        <f t="shared" si="1"/>
        <v>69.08</v>
      </c>
      <c r="R40" s="27">
        <f t="shared" si="2"/>
        <v>111.83</v>
      </c>
    </row>
    <row r="41" spans="1:18" ht="15.75" thickBot="1">
      <c r="A41" s="28" t="s">
        <v>126</v>
      </c>
      <c r="B41" s="29">
        <v>10.17</v>
      </c>
      <c r="C41" s="31"/>
      <c r="D41" s="27">
        <v>1.21</v>
      </c>
      <c r="E41" s="113">
        <v>1000</v>
      </c>
      <c r="F41" s="29">
        <v>5.96</v>
      </c>
      <c r="G41" s="48">
        <v>15001</v>
      </c>
      <c r="H41" s="49">
        <v>100000</v>
      </c>
      <c r="I41" s="47">
        <v>8.2100000000000009</v>
      </c>
      <c r="J41" s="48">
        <v>100001</v>
      </c>
      <c r="K41" s="49" t="s">
        <v>30</v>
      </c>
      <c r="L41" s="47" t="s">
        <v>30</v>
      </c>
      <c r="M41" s="49" t="s">
        <v>30</v>
      </c>
      <c r="N41" s="27">
        <f>(B41*3)+(D41*15)</f>
        <v>48.66</v>
      </c>
      <c r="O41" s="27">
        <v>8.48</v>
      </c>
      <c r="P41" s="27">
        <v>60.6</v>
      </c>
      <c r="Q41" s="27">
        <f t="shared" si="1"/>
        <v>69.08</v>
      </c>
      <c r="R41" s="27">
        <f t="shared" si="2"/>
        <v>117.74</v>
      </c>
    </row>
    <row r="42" spans="1:18" ht="15.75" thickBot="1">
      <c r="A42" s="28" t="s">
        <v>127</v>
      </c>
      <c r="B42" s="29">
        <v>6.65</v>
      </c>
      <c r="C42" s="31"/>
      <c r="D42" s="27">
        <v>1</v>
      </c>
      <c r="E42" s="113">
        <v>1000</v>
      </c>
      <c r="F42" s="29"/>
      <c r="G42" s="48"/>
      <c r="H42" s="49"/>
      <c r="I42" s="47"/>
      <c r="J42" s="48"/>
      <c r="K42" s="49"/>
      <c r="L42" s="47"/>
      <c r="M42" s="49"/>
      <c r="N42" s="27">
        <f>(B42*3)+(D42*15)</f>
        <v>34.950000000000003</v>
      </c>
      <c r="O42" s="27">
        <v>8.48</v>
      </c>
      <c r="P42" s="27">
        <v>60.6</v>
      </c>
      <c r="Q42" s="27">
        <f t="shared" si="1"/>
        <v>69.08</v>
      </c>
      <c r="R42" s="27">
        <f t="shared" si="2"/>
        <v>104.03</v>
      </c>
    </row>
    <row r="43" spans="1:18">
      <c r="A43" s="35" t="s">
        <v>128</v>
      </c>
      <c r="B43" s="29"/>
      <c r="C43" s="31">
        <v>0</v>
      </c>
      <c r="D43" s="27">
        <v>5.53</v>
      </c>
      <c r="E43" s="113">
        <v>1000</v>
      </c>
      <c r="F43" s="29"/>
      <c r="G43" s="48"/>
      <c r="H43" s="49"/>
      <c r="I43" s="47"/>
      <c r="J43" s="48"/>
      <c r="K43" s="49"/>
      <c r="L43" s="47"/>
      <c r="M43" s="49"/>
      <c r="N43" s="27">
        <f>(C43)+(D43*15)</f>
        <v>82.95</v>
      </c>
      <c r="O43" s="27">
        <v>8.48</v>
      </c>
      <c r="P43" s="27">
        <v>60.6</v>
      </c>
      <c r="Q43" s="27">
        <f t="shared" si="1"/>
        <v>69.08</v>
      </c>
      <c r="R43" s="27">
        <f t="shared" si="2"/>
        <v>152.03</v>
      </c>
    </row>
    <row r="44" spans="1:18" ht="15.75" thickBot="1">
      <c r="A44" s="51"/>
      <c r="B44" s="52"/>
      <c r="C44" s="53"/>
      <c r="D44" s="54"/>
      <c r="E44" s="115"/>
      <c r="F44" s="55"/>
      <c r="G44" s="56"/>
      <c r="H44" s="57"/>
      <c r="I44" s="55"/>
      <c r="J44" s="56"/>
      <c r="K44" s="57"/>
      <c r="L44" s="55"/>
      <c r="M44" s="57"/>
      <c r="N44" s="54"/>
      <c r="O44" s="27" t="s">
        <v>30</v>
      </c>
      <c r="P44" s="27" t="s">
        <v>30</v>
      </c>
      <c r="Q44" s="27" t="s">
        <v>30</v>
      </c>
      <c r="R44" s="27" t="s">
        <v>30</v>
      </c>
    </row>
    <row r="46" spans="1:18">
      <c r="A46" s="2" t="s">
        <v>54</v>
      </c>
      <c r="B46" s="61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</row>
    <row r="47" spans="1:18">
      <c r="B47" t="s">
        <v>55</v>
      </c>
    </row>
    <row r="48" spans="1:18">
      <c r="B48" s="99" t="s">
        <v>129</v>
      </c>
    </row>
  </sheetData>
  <sheetProtection formatCells="0" formatColumns="0" format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ALCOSAN Eastern Basin</vt:lpstr>
      <vt:lpstr>ALCOSAN Northern Basin</vt:lpstr>
      <vt:lpstr>ALCOSAN Southern Basin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jbrown</dc:creator>
  <cp:lastModifiedBy>tschubert</cp:lastModifiedBy>
  <dcterms:created xsi:type="dcterms:W3CDTF">2010-10-20T16:43:27Z</dcterms:created>
  <dcterms:modified xsi:type="dcterms:W3CDTF">2012-08-01T17:40:00Z</dcterms:modified>
</cp:coreProperties>
</file>