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19440" windowHeight="14370" activeTab="2"/>
  </bookViews>
  <sheets>
    <sheet name="ALCOSAN Eastern Basin" sheetId="1" r:id="rId1"/>
    <sheet name="ALCOSAN Northern Basin" sheetId="2" r:id="rId2"/>
    <sheet name="ALCOSAN Southern Basin" sheetId="3" r:id="rId3"/>
  </sheets>
  <calcPr calcId="125725"/>
</workbook>
</file>

<file path=xl/calcChain.xml><?xml version="1.0" encoding="utf-8"?>
<calcChain xmlns="http://schemas.openxmlformats.org/spreadsheetml/2006/main">
  <c r="N10" i="2"/>
  <c r="N16"/>
  <c r="N29" i="3"/>
  <c r="N13" i="1" l="1"/>
  <c r="N27"/>
  <c r="N16"/>
  <c r="N15"/>
  <c r="N12"/>
  <c r="N19"/>
  <c r="R19" l="1"/>
  <c r="F30"/>
  <c r="Q43" i="3"/>
  <c r="N43"/>
  <c r="R43" s="1"/>
  <c r="Q42"/>
  <c r="N42"/>
  <c r="R42" s="1"/>
  <c r="Q41"/>
  <c r="N41"/>
  <c r="R41" s="1"/>
  <c r="Q40"/>
  <c r="N40"/>
  <c r="R40" s="1"/>
  <c r="Q39"/>
  <c r="N39"/>
  <c r="R39" s="1"/>
  <c r="Q38"/>
  <c r="N38"/>
  <c r="R38" s="1"/>
  <c r="Q37"/>
  <c r="N37"/>
  <c r="R37" s="1"/>
  <c r="Q36"/>
  <c r="N36"/>
  <c r="R36" s="1"/>
  <c r="Q35"/>
  <c r="N35"/>
  <c r="R35" s="1"/>
  <c r="Q34"/>
  <c r="N34"/>
  <c r="R34" s="1"/>
  <c r="Q33"/>
  <c r="N33"/>
  <c r="R33" s="1"/>
  <c r="Q32"/>
  <c r="N32"/>
  <c r="R32" s="1"/>
  <c r="Q31"/>
  <c r="N31"/>
  <c r="R31" s="1"/>
  <c r="Q30"/>
  <c r="N30"/>
  <c r="R30" s="1"/>
  <c r="Q29"/>
  <c r="R29"/>
  <c r="Q28"/>
  <c r="N28"/>
  <c r="R28" s="1"/>
  <c r="Q27"/>
  <c r="N27"/>
  <c r="R27" s="1"/>
  <c r="Q26"/>
  <c r="N26"/>
  <c r="R26" s="1"/>
  <c r="Q25"/>
  <c r="N25"/>
  <c r="R25" s="1"/>
  <c r="Q24"/>
  <c r="N24"/>
  <c r="R24" s="1"/>
  <c r="Q23"/>
  <c r="N23"/>
  <c r="R23" s="1"/>
  <c r="Q22"/>
  <c r="N22"/>
  <c r="R22" s="1"/>
  <c r="Q21"/>
  <c r="N21"/>
  <c r="R21" s="1"/>
  <c r="Q20"/>
  <c r="N20"/>
  <c r="R20" s="1"/>
  <c r="Q19"/>
  <c r="N19"/>
  <c r="R19" s="1"/>
  <c r="Q18"/>
  <c r="N18"/>
  <c r="R18" s="1"/>
  <c r="Q17"/>
  <c r="N17"/>
  <c r="R17" s="1"/>
  <c r="Q16"/>
  <c r="N16"/>
  <c r="R16" s="1"/>
  <c r="Q15"/>
  <c r="D15"/>
  <c r="B15"/>
  <c r="Q14"/>
  <c r="N14"/>
  <c r="Q13"/>
  <c r="N13"/>
  <c r="Q12"/>
  <c r="N12"/>
  <c r="Q11"/>
  <c r="N11"/>
  <c r="Q10"/>
  <c r="N10"/>
  <c r="Q9"/>
  <c r="N9"/>
  <c r="Q8"/>
  <c r="N8"/>
  <c r="Q37" i="2"/>
  <c r="N37"/>
  <c r="Q36"/>
  <c r="N36"/>
  <c r="Q35"/>
  <c r="N35"/>
  <c r="Q34"/>
  <c r="N34"/>
  <c r="Q33"/>
  <c r="N33"/>
  <c r="Q32"/>
  <c r="N32"/>
  <c r="Q31"/>
  <c r="N31"/>
  <c r="Q30"/>
  <c r="N30"/>
  <c r="Q29"/>
  <c r="N29"/>
  <c r="Q28"/>
  <c r="N28"/>
  <c r="Q27"/>
  <c r="N27"/>
  <c r="Q26"/>
  <c r="N26"/>
  <c r="Q25"/>
  <c r="N25"/>
  <c r="Q24"/>
  <c r="N24"/>
  <c r="Q23"/>
  <c r="N23"/>
  <c r="Q22"/>
  <c r="N22"/>
  <c r="Q21"/>
  <c r="N21"/>
  <c r="Q20"/>
  <c r="N20"/>
  <c r="Q19"/>
  <c r="N19"/>
  <c r="Q18"/>
  <c r="N18"/>
  <c r="Q17"/>
  <c r="N17"/>
  <c r="Q16"/>
  <c r="R16" s="1"/>
  <c r="Q15"/>
  <c r="N15"/>
  <c r="Q14"/>
  <c r="N14"/>
  <c r="Q13"/>
  <c r="N13"/>
  <c r="R13" s="1"/>
  <c r="Q12"/>
  <c r="N12"/>
  <c r="R12" s="1"/>
  <c r="Q11"/>
  <c r="N11"/>
  <c r="R11" s="1"/>
  <c r="Q10"/>
  <c r="R10" s="1"/>
  <c r="Q9"/>
  <c r="N9"/>
  <c r="Q8"/>
  <c r="N8"/>
  <c r="Q33" i="1"/>
  <c r="N33"/>
  <c r="R33" s="1"/>
  <c r="Q32"/>
  <c r="N32"/>
  <c r="R32" s="1"/>
  <c r="Q31"/>
  <c r="N31"/>
  <c r="R31" s="1"/>
  <c r="Q30"/>
  <c r="N30"/>
  <c r="R30" s="1"/>
  <c r="Q29"/>
  <c r="N29"/>
  <c r="R29" s="1"/>
  <c r="Q28"/>
  <c r="N28"/>
  <c r="R28" s="1"/>
  <c r="Q27"/>
  <c r="R27"/>
  <c r="Q26"/>
  <c r="N26"/>
  <c r="R26" s="1"/>
  <c r="Q25"/>
  <c r="D25"/>
  <c r="C25"/>
  <c r="Q24"/>
  <c r="N24"/>
  <c r="Q23"/>
  <c r="N23"/>
  <c r="Q22"/>
  <c r="N22"/>
  <c r="Q21"/>
  <c r="N21"/>
  <c r="Q20"/>
  <c r="D20"/>
  <c r="N20"/>
  <c r="R20" s="1"/>
  <c r="Q19"/>
  <c r="Q18"/>
  <c r="Q17"/>
  <c r="N17"/>
  <c r="R17" s="1"/>
  <c r="Q16"/>
  <c r="R16"/>
  <c r="Q15"/>
  <c r="R15"/>
  <c r="Q14"/>
  <c r="N14"/>
  <c r="R14" s="1"/>
  <c r="Q13"/>
  <c r="R13"/>
  <c r="Q12"/>
  <c r="R12"/>
  <c r="Q11"/>
  <c r="N11"/>
  <c r="R11" s="1"/>
  <c r="Q10"/>
  <c r="N10"/>
  <c r="R10" s="1"/>
  <c r="Q9"/>
  <c r="N9"/>
  <c r="R9" s="1"/>
  <c r="Q8"/>
  <c r="N8"/>
  <c r="R8" s="1"/>
  <c r="R8" i="2" l="1"/>
  <c r="R9"/>
  <c r="R14"/>
  <c r="R15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18" i="1"/>
  <c r="D18"/>
  <c r="N18" s="1"/>
  <c r="R21"/>
  <c r="R22"/>
  <c r="R23"/>
  <c r="R24"/>
  <c r="N25"/>
  <c r="R25" s="1"/>
  <c r="R8" i="3"/>
  <c r="R9"/>
  <c r="R10"/>
  <c r="R11"/>
  <c r="R12"/>
  <c r="R13"/>
  <c r="R14"/>
  <c r="N15"/>
  <c r="R15" s="1"/>
</calcChain>
</file>

<file path=xl/sharedStrings.xml><?xml version="1.0" encoding="utf-8"?>
<sst xmlns="http://schemas.openxmlformats.org/spreadsheetml/2006/main" count="366" uniqueCount="140">
  <si>
    <t>Eastern Basin</t>
  </si>
  <si>
    <t>NOTE: All rates are given in $/1000 gallons</t>
  </si>
  <si>
    <t>"from"  and "to" columns indicate lower and upper gallon ranges applicable to Tier Rate</t>
  </si>
  <si>
    <t>Resolution</t>
  </si>
  <si>
    <t xml:space="preserve"> Bill Review</t>
  </si>
  <si>
    <t xml:space="preserve"> Data Mining</t>
  </si>
  <si>
    <t>Other</t>
  </si>
  <si>
    <t>Municipality</t>
  </si>
  <si>
    <t xml:space="preserve">    Service Charge</t>
  </si>
  <si>
    <t xml:space="preserve">             Base</t>
  </si>
  <si>
    <t>Tier 1*</t>
  </si>
  <si>
    <t>Tier 2*</t>
  </si>
  <si>
    <t xml:space="preserve">      Tier 3*</t>
  </si>
  <si>
    <t>Local Charge</t>
  </si>
  <si>
    <t>ALCOSAN</t>
  </si>
  <si>
    <t>ALCOSAN Charge</t>
  </si>
  <si>
    <t>TOTAL</t>
  </si>
  <si>
    <t>Authority</t>
  </si>
  <si>
    <t>Monthly</t>
  </si>
  <si>
    <t>Quarterly</t>
  </si>
  <si>
    <t>Rate</t>
  </si>
  <si>
    <t>Gallons</t>
  </si>
  <si>
    <t>from</t>
  </si>
  <si>
    <t>to</t>
  </si>
  <si>
    <t>over</t>
  </si>
  <si>
    <t>15,000 gallons</t>
  </si>
  <si>
    <t>Service Fee</t>
  </si>
  <si>
    <t>15,000 Gallons</t>
  </si>
  <si>
    <t>CUSTOMER</t>
  </si>
  <si>
    <t>Braddock Hills**</t>
  </si>
  <si>
    <t>Churchill</t>
  </si>
  <si>
    <t>East McKeesport</t>
  </si>
  <si>
    <t xml:space="preserve"> </t>
  </si>
  <si>
    <t>Forest Hills</t>
  </si>
  <si>
    <t>North Braddock</t>
  </si>
  <si>
    <t>North Huntingdon</t>
  </si>
  <si>
    <t>Flat Rate</t>
  </si>
  <si>
    <t>Residential</t>
  </si>
  <si>
    <t>North Versailles</t>
  </si>
  <si>
    <t>Penn Hills</t>
  </si>
  <si>
    <t>Penn Township</t>
  </si>
  <si>
    <t>Pittsburgh</t>
  </si>
  <si>
    <t>Plum</t>
  </si>
  <si>
    <t>Trafford</t>
  </si>
  <si>
    <t>Turtle Creek</t>
  </si>
  <si>
    <t>Verona**</t>
  </si>
  <si>
    <t>Wilmerding</t>
  </si>
  <si>
    <t>NOTES:</t>
  </si>
  <si>
    <t>* Tiered rates are given for 1000 gallons</t>
  </si>
  <si>
    <t>*** For Plum Borough, rates are based on cubic feet…..these values converted to gallons for this comparison.</t>
  </si>
  <si>
    <t>Residential Rate Comparison</t>
  </si>
  <si>
    <t>Northern Basin</t>
  </si>
  <si>
    <t xml:space="preserve">       Base</t>
  </si>
  <si>
    <t>Charge/quarter</t>
  </si>
  <si>
    <t>Bellevue</t>
  </si>
  <si>
    <t>Ben Avon**</t>
  </si>
  <si>
    <t>Ben Avon Heights**</t>
  </si>
  <si>
    <t>Fox Chapel</t>
  </si>
  <si>
    <t>Indiana - Fairview</t>
  </si>
  <si>
    <t>O'Hara **</t>
  </si>
  <si>
    <t>Shaler</t>
  </si>
  <si>
    <t>Sharpsburg</t>
  </si>
  <si>
    <t>* Rates are for 1000 gallons</t>
  </si>
  <si>
    <t>Southern Basin</t>
  </si>
  <si>
    <t>Rosslyn Farms</t>
  </si>
  <si>
    <t>Scott**</t>
  </si>
  <si>
    <t>South Fayette</t>
  </si>
  <si>
    <t>West Mifflin</t>
  </si>
  <si>
    <t>Whitaker</t>
  </si>
  <si>
    <t>Source of 2011 data entry</t>
  </si>
  <si>
    <t>Stowe</t>
  </si>
  <si>
    <t>JDB</t>
  </si>
  <si>
    <r>
      <t xml:space="preserve">** No change in </t>
    </r>
    <r>
      <rPr>
        <b/>
        <sz val="10"/>
        <rFont val="Arial"/>
        <family val="2"/>
      </rPr>
      <t>effective</t>
    </r>
    <r>
      <rPr>
        <sz val="11"/>
        <color theme="1"/>
        <rFont val="Calibri"/>
        <family val="2"/>
        <scheme val="minor"/>
      </rPr>
      <t xml:space="preserve"> local rates from 2010 survey</t>
    </r>
  </si>
  <si>
    <t>Wall**</t>
  </si>
  <si>
    <t>Chalfont**</t>
  </si>
  <si>
    <t>Pitcairn**</t>
  </si>
  <si>
    <t>Rankin**</t>
  </si>
  <si>
    <t>Wilkins**</t>
  </si>
  <si>
    <t>Website</t>
  </si>
  <si>
    <t>Heidelberg**</t>
  </si>
  <si>
    <r>
      <t xml:space="preserve">** No change in </t>
    </r>
    <r>
      <rPr>
        <b/>
        <sz val="10"/>
        <rFont val="Arial"/>
        <family val="2"/>
      </rPr>
      <t>effective</t>
    </r>
    <r>
      <rPr>
        <sz val="10"/>
        <rFont val="Arial"/>
        <family val="2"/>
      </rPr>
      <t xml:space="preserve"> </t>
    </r>
    <r>
      <rPr>
        <sz val="11"/>
        <color theme="1"/>
        <rFont val="Calibri"/>
        <family val="2"/>
        <scheme val="minor"/>
      </rPr>
      <t>local rates from 2010 survey</t>
    </r>
  </si>
  <si>
    <t>Dormont</t>
  </si>
  <si>
    <t>Mt. Oliver**</t>
  </si>
  <si>
    <t>Mt. Lebanon**</t>
  </si>
  <si>
    <t>Whitehall**</t>
  </si>
  <si>
    <t>Pleasant Hills**</t>
  </si>
  <si>
    <t>Baldwin Borough**</t>
  </si>
  <si>
    <t>Baldwin Township**</t>
  </si>
  <si>
    <t>Bethel Park**</t>
  </si>
  <si>
    <t>Brentwood**</t>
  </si>
  <si>
    <t>Bridgeville**</t>
  </si>
  <si>
    <t>Carnegie**</t>
  </si>
  <si>
    <t>Castle Shannon**</t>
  </si>
  <si>
    <t>Collier**</t>
  </si>
  <si>
    <t>Crafton**</t>
  </si>
  <si>
    <t>Green Tree**</t>
  </si>
  <si>
    <t>Homestead**</t>
  </si>
  <si>
    <t>Ingram**</t>
  </si>
  <si>
    <t>McDonald**</t>
  </si>
  <si>
    <t>West Homestead**</t>
  </si>
  <si>
    <t>Upper St. Clair**</t>
  </si>
  <si>
    <t>Braddock**</t>
  </si>
  <si>
    <t>JG</t>
  </si>
  <si>
    <t>Edgewood**</t>
  </si>
  <si>
    <t>Monroeville**</t>
  </si>
  <si>
    <t>East Pittsburgh</t>
  </si>
  <si>
    <t>Wilkinsburg**</t>
  </si>
  <si>
    <t>Kennedy**</t>
  </si>
  <si>
    <t>McKees Rocks**</t>
  </si>
  <si>
    <t>Oakdale**</t>
  </si>
  <si>
    <t>Peters**</t>
  </si>
  <si>
    <t>Robinson**</t>
  </si>
  <si>
    <t>Thornburg**</t>
  </si>
  <si>
    <t>North Fayette**</t>
  </si>
  <si>
    <r>
      <t xml:space="preserve">** No change in </t>
    </r>
    <r>
      <rPr>
        <b/>
        <sz val="10"/>
        <rFont val="Arial"/>
        <family val="2"/>
      </rPr>
      <t xml:space="preserve">effective </t>
    </r>
    <r>
      <rPr>
        <sz val="10"/>
        <rFont val="Arial"/>
        <family val="2"/>
      </rPr>
      <t xml:space="preserve">local rates </t>
    </r>
    <r>
      <rPr>
        <sz val="11"/>
        <color theme="1"/>
        <rFont val="Calibri"/>
        <family val="2"/>
        <scheme val="minor"/>
      </rPr>
      <t>from 2010 suvey</t>
    </r>
  </si>
  <si>
    <t>McCandless - Residential **</t>
  </si>
  <si>
    <t>Girty's Run **</t>
  </si>
  <si>
    <t>Shaler - Girty's Run Area **</t>
  </si>
  <si>
    <t>Millvale - Girty's Run **</t>
  </si>
  <si>
    <t>West View **</t>
  </si>
  <si>
    <t>Aspinwall **</t>
  </si>
  <si>
    <t>Franklin Park - Bear Run **</t>
  </si>
  <si>
    <t>Franklin Park - Lowries Run **</t>
  </si>
  <si>
    <t>Reserve **</t>
  </si>
  <si>
    <t>Reserve - Girtys Run Cust. **</t>
  </si>
  <si>
    <t>Ohio **</t>
  </si>
  <si>
    <t>Ross **</t>
  </si>
  <si>
    <t>Emsworth **</t>
  </si>
  <si>
    <t>Blawnox **</t>
  </si>
  <si>
    <t>Indiana - Ottawa **</t>
  </si>
  <si>
    <t>Indiana - Middle Rd. Ext. **</t>
  </si>
  <si>
    <t>Indiana - Middle Rd. I &amp; II **</t>
  </si>
  <si>
    <t>Etna **</t>
  </si>
  <si>
    <t>Avalon **</t>
  </si>
  <si>
    <t>Kilbuck **</t>
  </si>
  <si>
    <t>Neville **</t>
  </si>
  <si>
    <t>Munhall **</t>
  </si>
  <si>
    <t>Swissvale</t>
  </si>
  <si>
    <t>NET LOCAL CHARGES BELOW ARE BASED ON 15,000 GALLONS/QUARTER AFTER ALCOSAN FEES REMOVED</t>
  </si>
  <si>
    <t>ALCOSAN rates in 2011 include a $8.48 quarterly service charge plus $4.04 per thousand gallons of water consumption</t>
  </si>
</sst>
</file>

<file path=xl/styles.xml><?xml version="1.0" encoding="utf-8"?>
<styleSheet xmlns="http://schemas.openxmlformats.org/spreadsheetml/2006/main">
  <numFmts count="2">
    <numFmt numFmtId="164" formatCode="&quot;$&quot;#,##0.00"/>
    <numFmt numFmtId="165" formatCode="&quot;$&quot;#,##0.000"/>
  </numFmts>
  <fonts count="6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0" fillId="2" borderId="0" xfId="0" applyFill="1"/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5" xfId="0" applyBorder="1"/>
    <xf numFmtId="164" fontId="2" fillId="0" borderId="16" xfId="0" applyNumberFormat="1" applyFont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0" fontId="0" fillId="0" borderId="18" xfId="0" applyBorder="1"/>
    <xf numFmtId="164" fontId="2" fillId="0" borderId="22" xfId="0" applyNumberFormat="1" applyFont="1" applyBorder="1" applyAlignment="1">
      <alignment horizontal="center"/>
    </xf>
    <xf numFmtId="1" fontId="2" fillId="0" borderId="24" xfId="0" applyNumberFormat="1" applyFont="1" applyBorder="1" applyAlignment="1">
      <alignment horizontal="center"/>
    </xf>
    <xf numFmtId="1" fontId="2" fillId="0" borderId="23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0" fontId="2" fillId="0" borderId="18" xfId="0" applyFont="1" applyBorder="1"/>
    <xf numFmtId="0" fontId="0" fillId="0" borderId="18" xfId="0" applyFill="1" applyBorder="1"/>
    <xf numFmtId="164" fontId="2" fillId="0" borderId="18" xfId="0" applyNumberFormat="1" applyFont="1" applyFill="1" applyBorder="1" applyAlignment="1">
      <alignment horizontal="center"/>
    </xf>
    <xf numFmtId="164" fontId="2" fillId="0" borderId="14" xfId="0" applyNumberFormat="1" applyFont="1" applyFill="1" applyBorder="1" applyAlignment="1">
      <alignment horizontal="center"/>
    </xf>
    <xf numFmtId="164" fontId="2" fillId="0" borderId="25" xfId="0" applyNumberFormat="1" applyFont="1" applyBorder="1" applyAlignment="1">
      <alignment horizontal="center"/>
    </xf>
    <xf numFmtId="1" fontId="2" fillId="0" borderId="29" xfId="0" applyNumberFormat="1" applyFont="1" applyBorder="1" applyAlignment="1">
      <alignment horizontal="center"/>
    </xf>
    <xf numFmtId="1" fontId="2" fillId="0" borderId="26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0" fontId="0" fillId="0" borderId="28" xfId="0" applyFill="1" applyBorder="1"/>
    <xf numFmtId="164" fontId="2" fillId="0" borderId="22" xfId="0" applyNumberFormat="1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8" xfId="0" applyFont="1" applyFill="1" applyBorder="1"/>
    <xf numFmtId="0" fontId="0" fillId="0" borderId="30" xfId="0" applyBorder="1"/>
    <xf numFmtId="164" fontId="2" fillId="0" borderId="30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0" fillId="0" borderId="34" xfId="0" applyBorder="1"/>
    <xf numFmtId="0" fontId="0" fillId="0" borderId="0" xfId="0" applyBorder="1"/>
    <xf numFmtId="0" fontId="1" fillId="0" borderId="0" xfId="0" applyFont="1" applyBorder="1"/>
    <xf numFmtId="0" fontId="2" fillId="0" borderId="0" xfId="0" applyFont="1" applyFill="1" applyBorder="1"/>
    <xf numFmtId="0" fontId="0" fillId="0" borderId="0" xfId="0" applyFill="1" applyBorder="1"/>
    <xf numFmtId="0" fontId="2" fillId="0" borderId="0" xfId="0" applyFont="1" applyBorder="1"/>
    <xf numFmtId="0" fontId="0" fillId="0" borderId="15" xfId="0" applyFill="1" applyBorder="1"/>
    <xf numFmtId="164" fontId="2" fillId="0" borderId="16" xfId="0" applyNumberFormat="1" applyFont="1" applyFill="1" applyBorder="1" applyAlignment="1">
      <alignment horizontal="center"/>
    </xf>
    <xf numFmtId="164" fontId="2" fillId="0" borderId="19" xfId="0" applyNumberFormat="1" applyFont="1" applyFill="1" applyBorder="1" applyAlignment="1">
      <alignment horizontal="center"/>
    </xf>
    <xf numFmtId="1" fontId="2" fillId="0" borderId="20" xfId="0" applyNumberFormat="1" applyFont="1" applyFill="1" applyBorder="1" applyAlignment="1">
      <alignment horizontal="center"/>
    </xf>
    <xf numFmtId="1" fontId="2" fillId="0" borderId="21" xfId="0" applyNumberFormat="1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center"/>
    </xf>
    <xf numFmtId="1" fontId="2" fillId="0" borderId="24" xfId="0" applyNumberFormat="1" applyFont="1" applyFill="1" applyBorder="1" applyAlignment="1">
      <alignment horizontal="center"/>
    </xf>
    <xf numFmtId="1" fontId="2" fillId="0" borderId="23" xfId="0" applyNumberFormat="1" applyFont="1" applyFill="1" applyBorder="1" applyAlignment="1">
      <alignment horizontal="center"/>
    </xf>
    <xf numFmtId="4" fontId="2" fillId="0" borderId="22" xfId="0" applyNumberFormat="1" applyFont="1" applyFill="1" applyBorder="1" applyAlignment="1">
      <alignment horizontal="center"/>
    </xf>
    <xf numFmtId="164" fontId="2" fillId="0" borderId="22" xfId="0" applyNumberFormat="1" applyFont="1" applyFill="1" applyBorder="1" applyAlignment="1">
      <alignment horizontal="left"/>
    </xf>
    <xf numFmtId="164" fontId="2" fillId="0" borderId="25" xfId="0" applyNumberFormat="1" applyFont="1" applyFill="1" applyBorder="1" applyAlignment="1">
      <alignment horizontal="center"/>
    </xf>
    <xf numFmtId="1" fontId="2" fillId="0" borderId="29" xfId="0" applyNumberFormat="1" applyFont="1" applyFill="1" applyBorder="1" applyAlignment="1">
      <alignment horizontal="center"/>
    </xf>
    <xf numFmtId="1" fontId="2" fillId="0" borderId="26" xfId="0" applyNumberFormat="1" applyFont="1" applyFill="1" applyBorder="1" applyAlignment="1">
      <alignment horizontal="center"/>
    </xf>
    <xf numFmtId="4" fontId="2" fillId="0" borderId="25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0" borderId="30" xfId="0" applyFill="1" applyBorder="1"/>
    <xf numFmtId="164" fontId="2" fillId="0" borderId="31" xfId="0" applyNumberFormat="1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5" xfId="0" applyBorder="1" applyAlignment="1">
      <alignment horizontal="center"/>
    </xf>
    <xf numFmtId="1" fontId="2" fillId="0" borderId="37" xfId="0" applyNumberFormat="1" applyFont="1" applyBorder="1" applyAlignment="1">
      <alignment horizontal="center"/>
    </xf>
    <xf numFmtId="0" fontId="2" fillId="0" borderId="0" xfId="0" applyFont="1"/>
    <xf numFmtId="0" fontId="2" fillId="0" borderId="18" xfId="0" applyFont="1" applyFill="1" applyBorder="1" applyAlignment="1">
      <alignment horizontal="left"/>
    </xf>
    <xf numFmtId="0" fontId="0" fillId="0" borderId="38" xfId="0" applyFill="1" applyBorder="1"/>
    <xf numFmtId="0" fontId="2" fillId="0" borderId="30" xfId="0" applyFont="1" applyFill="1" applyBorder="1"/>
    <xf numFmtId="0" fontId="0" fillId="0" borderId="0" xfId="0" applyFill="1"/>
    <xf numFmtId="1" fontId="2" fillId="0" borderId="37" xfId="0" applyNumberFormat="1" applyFont="1" applyFill="1" applyBorder="1" applyAlignment="1">
      <alignment horizontal="center"/>
    </xf>
    <xf numFmtId="164" fontId="2" fillId="0" borderId="28" xfId="0" applyNumberFormat="1" applyFont="1" applyFill="1" applyBorder="1" applyAlignment="1">
      <alignment horizontal="center"/>
    </xf>
    <xf numFmtId="3" fontId="2" fillId="0" borderId="24" xfId="0" applyNumberFormat="1" applyFont="1" applyFill="1" applyBorder="1" applyAlignment="1">
      <alignment horizontal="center"/>
    </xf>
    <xf numFmtId="3" fontId="2" fillId="0" borderId="23" xfId="0" applyNumberFormat="1" applyFont="1" applyFill="1" applyBorder="1" applyAlignment="1">
      <alignment horizontal="center"/>
    </xf>
    <xf numFmtId="0" fontId="1" fillId="2" borderId="0" xfId="0" applyFont="1" applyFill="1"/>
    <xf numFmtId="0" fontId="3" fillId="0" borderId="0" xfId="0" applyFont="1" applyAlignment="1">
      <alignment horizontal="center"/>
    </xf>
    <xf numFmtId="3" fontId="2" fillId="0" borderId="36" xfId="0" applyNumberFormat="1" applyFont="1" applyBorder="1" applyAlignment="1">
      <alignment horizontal="center"/>
    </xf>
    <xf numFmtId="0" fontId="2" fillId="0" borderId="28" xfId="0" applyFont="1" applyBorder="1"/>
    <xf numFmtId="0" fontId="2" fillId="0" borderId="30" xfId="0" applyFont="1" applyBorder="1" applyAlignment="1">
      <alignment horizontal="center"/>
    </xf>
    <xf numFmtId="3" fontId="2" fillId="0" borderId="36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0" fillId="2" borderId="0" xfId="0" applyFill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2" fillId="3" borderId="22" xfId="0" applyNumberFormat="1" applyFont="1" applyFill="1" applyBorder="1" applyAlignment="1">
      <alignment horizontal="center"/>
    </xf>
    <xf numFmtId="164" fontId="2" fillId="3" borderId="14" xfId="0" applyNumberFormat="1" applyFont="1" applyFill="1" applyBorder="1" applyAlignment="1">
      <alignment horizontal="center"/>
    </xf>
    <xf numFmtId="164" fontId="2" fillId="3" borderId="18" xfId="0" applyNumberFormat="1" applyFont="1" applyFill="1" applyBorder="1" applyAlignment="1">
      <alignment horizontal="center"/>
    </xf>
    <xf numFmtId="3" fontId="2" fillId="3" borderId="18" xfId="0" applyNumberFormat="1" applyFont="1" applyFill="1" applyBorder="1" applyAlignment="1">
      <alignment horizontal="center"/>
    </xf>
    <xf numFmtId="164" fontId="2" fillId="3" borderId="23" xfId="0" applyNumberFormat="1" applyFont="1" applyFill="1" applyBorder="1" applyAlignment="1">
      <alignment horizontal="center"/>
    </xf>
    <xf numFmtId="164" fontId="2" fillId="3" borderId="25" xfId="0" applyNumberFormat="1" applyFont="1" applyFill="1" applyBorder="1" applyAlignment="1">
      <alignment horizontal="center"/>
    </xf>
    <xf numFmtId="164" fontId="2" fillId="3" borderId="26" xfId="0" applyNumberFormat="1" applyFont="1" applyFill="1" applyBorder="1" applyAlignment="1">
      <alignment horizontal="center"/>
    </xf>
    <xf numFmtId="164" fontId="2" fillId="3" borderId="27" xfId="0" applyNumberFormat="1" applyFont="1" applyFill="1" applyBorder="1" applyAlignment="1">
      <alignment horizontal="center"/>
    </xf>
    <xf numFmtId="3" fontId="2" fillId="3" borderId="28" xfId="0" applyNumberFormat="1" applyFont="1" applyFill="1" applyBorder="1" applyAlignment="1">
      <alignment horizontal="center"/>
    </xf>
    <xf numFmtId="165" fontId="2" fillId="3" borderId="14" xfId="0" applyNumberFormat="1" applyFont="1" applyFill="1" applyBorder="1" applyAlignment="1">
      <alignment horizontal="center"/>
    </xf>
    <xf numFmtId="164" fontId="2" fillId="3" borderId="31" xfId="0" applyNumberFormat="1" applyFont="1" applyFill="1" applyBorder="1" applyAlignment="1">
      <alignment horizontal="center"/>
    </xf>
    <xf numFmtId="164" fontId="2" fillId="3" borderId="32" xfId="0" applyNumberFormat="1" applyFont="1" applyFill="1" applyBorder="1" applyAlignment="1">
      <alignment horizontal="center"/>
    </xf>
    <xf numFmtId="164" fontId="2" fillId="3" borderId="30" xfId="0" applyNumberFormat="1" applyFont="1" applyFill="1" applyBorder="1" applyAlignment="1">
      <alignment horizontal="center"/>
    </xf>
    <xf numFmtId="164" fontId="2" fillId="3" borderId="16" xfId="0" applyNumberFormat="1" applyFont="1" applyFill="1" applyBorder="1" applyAlignment="1">
      <alignment horizontal="center"/>
    </xf>
    <xf numFmtId="164" fontId="2" fillId="3" borderId="17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17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 horizontal="center"/>
    </xf>
    <xf numFmtId="164" fontId="2" fillId="0" borderId="23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3" fontId="2" fillId="0" borderId="28" xfId="0" applyNumberFormat="1" applyFont="1" applyFill="1" applyBorder="1" applyAlignment="1">
      <alignment horizontal="center"/>
    </xf>
    <xf numFmtId="164" fontId="2" fillId="0" borderId="32" xfId="0" applyNumberFormat="1" applyFont="1" applyFill="1" applyBorder="1" applyAlignment="1">
      <alignment horizontal="center"/>
    </xf>
    <xf numFmtId="164" fontId="2" fillId="0" borderId="30" xfId="0" applyNumberFormat="1" applyFont="1" applyFill="1" applyBorder="1" applyAlignment="1">
      <alignment horizontal="center"/>
    </xf>
    <xf numFmtId="1" fontId="2" fillId="0" borderId="18" xfId="0" applyNumberFormat="1" applyFont="1" applyFill="1" applyBorder="1" applyAlignment="1">
      <alignment horizontal="center"/>
    </xf>
    <xf numFmtId="0" fontId="0" fillId="0" borderId="0" xfId="0" applyFill="1" applyAlignment="1">
      <alignment horizontal="left" wrapText="1"/>
    </xf>
    <xf numFmtId="164" fontId="2" fillId="0" borderId="26" xfId="0" applyNumberFormat="1" applyFont="1" applyFill="1" applyBorder="1" applyAlignment="1">
      <alignment horizontal="center"/>
    </xf>
    <xf numFmtId="164" fontId="2" fillId="0" borderId="27" xfId="0" applyNumberFormat="1" applyFont="1" applyFill="1" applyBorder="1" applyAlignment="1">
      <alignment horizontal="center"/>
    </xf>
    <xf numFmtId="1" fontId="2" fillId="0" borderId="28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 wrapText="1"/>
    </xf>
    <xf numFmtId="1" fontId="2" fillId="0" borderId="30" xfId="0" applyNumberFormat="1" applyFont="1" applyFill="1" applyBorder="1" applyAlignment="1">
      <alignment horizontal="center"/>
    </xf>
    <xf numFmtId="1" fontId="2" fillId="0" borderId="36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/>
    <xf numFmtId="0" fontId="2" fillId="2" borderId="8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4" fillId="0" borderId="0" xfId="0" applyFont="1"/>
    <xf numFmtId="0" fontId="5" fillId="0" borderId="0" xfId="0" applyFont="1"/>
    <xf numFmtId="1" fontId="2" fillId="2" borderId="24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topLeftCell="C1" workbookViewId="0">
      <selection activeCell="M20" sqref="M20"/>
    </sheetView>
  </sheetViews>
  <sheetFormatPr defaultRowHeight="15"/>
  <cols>
    <col min="1" max="1" width="17.7109375" customWidth="1"/>
    <col min="2" max="2" width="9" customWidth="1"/>
    <col min="4" max="4" width="8.7109375" customWidth="1"/>
    <col min="5" max="5" width="8.42578125" customWidth="1"/>
    <col min="6" max="6" width="7" customWidth="1"/>
    <col min="7" max="7" width="6.42578125" customWidth="1"/>
    <col min="8" max="8" width="7.140625" customWidth="1"/>
    <col min="9" max="10" width="6.42578125" customWidth="1"/>
    <col min="11" max="11" width="7.140625" customWidth="1"/>
    <col min="12" max="12" width="6.42578125" customWidth="1"/>
    <col min="13" max="13" width="12.85546875" customWidth="1"/>
    <col min="14" max="14" width="14.7109375" customWidth="1"/>
    <col min="15" max="15" width="10.85546875" bestFit="1" customWidth="1"/>
    <col min="16" max="16" width="16.5703125" bestFit="1" customWidth="1"/>
    <col min="17" max="17" width="9.7109375" customWidth="1"/>
    <col min="18" max="18" width="18.42578125" customWidth="1"/>
    <col min="19" max="19" width="10.85546875" hidden="1" customWidth="1"/>
    <col min="20" max="21" width="9.140625" hidden="1" customWidth="1"/>
    <col min="22" max="22" width="9.42578125" hidden="1" customWidth="1"/>
  </cols>
  <sheetData>
    <row r="1" spans="1:22">
      <c r="B1" s="1">
        <v>2011</v>
      </c>
      <c r="C1" s="1" t="s">
        <v>50</v>
      </c>
      <c r="D1" s="1"/>
      <c r="E1" s="1"/>
    </row>
    <row r="2" spans="1:22">
      <c r="C2" s="1" t="s">
        <v>0</v>
      </c>
      <c r="D2" s="1"/>
    </row>
    <row r="3" spans="1:22">
      <c r="B3" s="2" t="s">
        <v>1</v>
      </c>
      <c r="S3" s="145" t="s">
        <v>69</v>
      </c>
      <c r="T3" s="145"/>
      <c r="U3" s="145"/>
      <c r="V3" s="145"/>
    </row>
    <row r="4" spans="1:22">
      <c r="C4" s="2" t="s">
        <v>2</v>
      </c>
      <c r="D4" s="2"/>
      <c r="S4" s="146" t="s">
        <v>3</v>
      </c>
      <c r="T4" s="146" t="s">
        <v>4</v>
      </c>
      <c r="U4" s="146" t="s">
        <v>78</v>
      </c>
      <c r="V4" s="146" t="s">
        <v>6</v>
      </c>
    </row>
    <row r="5" spans="1:22" ht="15.75" thickBot="1">
      <c r="B5" s="142" t="s">
        <v>138</v>
      </c>
      <c r="C5" s="143"/>
      <c r="D5" s="143"/>
      <c r="E5" s="142"/>
      <c r="F5" s="142"/>
      <c r="G5" s="142"/>
      <c r="H5" s="142"/>
      <c r="I5" s="142"/>
      <c r="J5" s="142"/>
      <c r="K5" s="142"/>
      <c r="L5" s="142"/>
      <c r="M5" s="142"/>
      <c r="S5" s="146"/>
      <c r="T5" s="146"/>
      <c r="U5" s="146"/>
      <c r="V5" s="146"/>
    </row>
    <row r="6" spans="1:22" ht="15.75" thickBot="1">
      <c r="A6" s="3" t="s">
        <v>7</v>
      </c>
      <c r="B6" s="4" t="s">
        <v>8</v>
      </c>
      <c r="C6" s="4"/>
      <c r="D6" s="5" t="s">
        <v>9</v>
      </c>
      <c r="E6" s="6"/>
      <c r="F6" s="7"/>
      <c r="G6" s="8" t="s">
        <v>10</v>
      </c>
      <c r="H6" s="9"/>
      <c r="I6" s="7"/>
      <c r="J6" s="8" t="s">
        <v>11</v>
      </c>
      <c r="K6" s="9"/>
      <c r="L6" s="7" t="s">
        <v>12</v>
      </c>
      <c r="M6" s="10"/>
      <c r="N6" s="140" t="s">
        <v>13</v>
      </c>
      <c r="O6" s="11" t="s">
        <v>14</v>
      </c>
      <c r="P6" s="11" t="s">
        <v>15</v>
      </c>
      <c r="Q6" s="11" t="s">
        <v>16</v>
      </c>
      <c r="R6" s="11" t="s">
        <v>16</v>
      </c>
      <c r="S6" s="96"/>
      <c r="T6" s="12"/>
      <c r="U6" s="12"/>
      <c r="V6" s="12"/>
    </row>
    <row r="7" spans="1:22" ht="15.75" thickBot="1">
      <c r="A7" s="13" t="s">
        <v>17</v>
      </c>
      <c r="B7" s="14" t="s">
        <v>18</v>
      </c>
      <c r="C7" s="15" t="s">
        <v>19</v>
      </c>
      <c r="D7" s="16" t="s">
        <v>20</v>
      </c>
      <c r="E7" s="13" t="s">
        <v>21</v>
      </c>
      <c r="F7" s="14" t="s">
        <v>20</v>
      </c>
      <c r="G7" s="17" t="s">
        <v>22</v>
      </c>
      <c r="H7" s="15" t="s">
        <v>23</v>
      </c>
      <c r="I7" s="14" t="s">
        <v>20</v>
      </c>
      <c r="J7" s="17" t="s">
        <v>22</v>
      </c>
      <c r="K7" s="15" t="s">
        <v>23</v>
      </c>
      <c r="L7" s="14" t="s">
        <v>20</v>
      </c>
      <c r="M7" s="18" t="s">
        <v>24</v>
      </c>
      <c r="N7" s="141" t="s">
        <v>25</v>
      </c>
      <c r="O7" s="19" t="s">
        <v>26</v>
      </c>
      <c r="P7" s="19" t="s">
        <v>27</v>
      </c>
      <c r="Q7" s="19" t="s">
        <v>14</v>
      </c>
      <c r="R7" s="19" t="s">
        <v>28</v>
      </c>
      <c r="S7" s="12"/>
      <c r="T7" s="12"/>
      <c r="U7" s="12"/>
      <c r="V7" s="12"/>
    </row>
    <row r="8" spans="1:22">
      <c r="A8" s="56" t="s">
        <v>101</v>
      </c>
      <c r="B8" s="57"/>
      <c r="C8" s="120">
        <v>0</v>
      </c>
      <c r="D8" s="121">
        <v>1.5</v>
      </c>
      <c r="E8" s="122">
        <v>1000</v>
      </c>
      <c r="F8" s="58"/>
      <c r="G8" s="59"/>
      <c r="H8" s="60"/>
      <c r="I8" s="58"/>
      <c r="J8" s="59"/>
      <c r="K8" s="60"/>
      <c r="L8" s="57"/>
      <c r="M8" s="61"/>
      <c r="N8" s="33">
        <f t="shared" ref="N8:N14" si="0">C8 +(D8*15)</f>
        <v>22.5</v>
      </c>
      <c r="O8" s="25">
        <v>8.48</v>
      </c>
      <c r="P8" s="25">
        <v>60.6</v>
      </c>
      <c r="Q8" s="25">
        <f>O8+P8</f>
        <v>69.08</v>
      </c>
      <c r="R8" s="25">
        <f>N8+Q8</f>
        <v>91.58</v>
      </c>
      <c r="S8" s="12"/>
      <c r="T8" s="12"/>
      <c r="U8" s="12"/>
      <c r="V8" s="102" t="s">
        <v>71</v>
      </c>
    </row>
    <row r="9" spans="1:22">
      <c r="A9" s="32" t="s">
        <v>29</v>
      </c>
      <c r="B9" s="103"/>
      <c r="C9" s="107">
        <v>1.5</v>
      </c>
      <c r="D9" s="104">
        <v>1.5</v>
      </c>
      <c r="E9" s="106">
        <v>1000</v>
      </c>
      <c r="F9" s="40"/>
      <c r="G9" s="62"/>
      <c r="H9" s="63"/>
      <c r="I9" s="64"/>
      <c r="J9" s="62"/>
      <c r="K9" s="63"/>
      <c r="L9" s="40"/>
      <c r="M9" s="61"/>
      <c r="N9" s="33">
        <f t="shared" si="0"/>
        <v>24</v>
      </c>
      <c r="O9" s="25">
        <v>8.48</v>
      </c>
      <c r="P9" s="25">
        <v>60.6</v>
      </c>
      <c r="Q9" s="25">
        <f t="shared" ref="Q9:Q33" si="1">O9+P9</f>
        <v>69.08</v>
      </c>
      <c r="R9" s="25">
        <f t="shared" ref="R9:R33" si="2">N9+Q9</f>
        <v>93.08</v>
      </c>
      <c r="S9" s="12"/>
      <c r="T9" s="12"/>
      <c r="U9" s="12"/>
      <c r="V9" s="101" t="s">
        <v>71</v>
      </c>
    </row>
    <row r="10" spans="1:22">
      <c r="A10" s="32" t="s">
        <v>74</v>
      </c>
      <c r="B10" s="103"/>
      <c r="C10" s="107">
        <v>1.5</v>
      </c>
      <c r="D10" s="104">
        <v>4.5</v>
      </c>
      <c r="E10" s="106">
        <v>1000</v>
      </c>
      <c r="F10" s="40"/>
      <c r="G10" s="62"/>
      <c r="H10" s="63"/>
      <c r="I10" s="64"/>
      <c r="J10" s="62"/>
      <c r="K10" s="63"/>
      <c r="L10" s="40"/>
      <c r="M10" s="61"/>
      <c r="N10" s="33">
        <f t="shared" si="0"/>
        <v>69</v>
      </c>
      <c r="O10" s="25">
        <v>8.48</v>
      </c>
      <c r="P10" s="25">
        <v>60.6</v>
      </c>
      <c r="Q10" s="25">
        <f t="shared" si="1"/>
        <v>69.08</v>
      </c>
      <c r="R10" s="25">
        <f t="shared" si="2"/>
        <v>138.07999999999998</v>
      </c>
      <c r="S10" s="12"/>
      <c r="T10" s="12"/>
      <c r="U10" s="12"/>
      <c r="V10" s="101" t="s">
        <v>71</v>
      </c>
    </row>
    <row r="11" spans="1:22">
      <c r="A11" s="32" t="s">
        <v>30</v>
      </c>
      <c r="B11" s="103"/>
      <c r="C11" s="107">
        <v>1.5</v>
      </c>
      <c r="D11" s="104">
        <v>3</v>
      </c>
      <c r="E11" s="106">
        <v>1000</v>
      </c>
      <c r="F11" s="40"/>
      <c r="G11" s="62"/>
      <c r="H11" s="63"/>
      <c r="I11" s="64"/>
      <c r="J11" s="62"/>
      <c r="K11" s="63"/>
      <c r="L11" s="40"/>
      <c r="M11" s="61"/>
      <c r="N11" s="33">
        <f t="shared" si="0"/>
        <v>46.5</v>
      </c>
      <c r="O11" s="25">
        <v>8.48</v>
      </c>
      <c r="P11" s="25">
        <v>60.6</v>
      </c>
      <c r="Q11" s="25">
        <f t="shared" si="1"/>
        <v>69.08</v>
      </c>
      <c r="R11" s="25">
        <f t="shared" si="2"/>
        <v>115.58</v>
      </c>
      <c r="S11" s="12"/>
      <c r="T11" s="12"/>
      <c r="U11" s="101" t="s">
        <v>71</v>
      </c>
      <c r="V11" s="101" t="s">
        <v>71</v>
      </c>
    </row>
    <row r="12" spans="1:22">
      <c r="A12" s="32" t="s">
        <v>31</v>
      </c>
      <c r="B12" s="40"/>
      <c r="C12" s="123">
        <v>0</v>
      </c>
      <c r="D12" s="34">
        <v>16.43</v>
      </c>
      <c r="E12" s="122">
        <v>7200</v>
      </c>
      <c r="F12" s="40">
        <v>3.46</v>
      </c>
      <c r="G12" s="62" t="s">
        <v>32</v>
      </c>
      <c r="H12" s="63"/>
      <c r="I12" s="64"/>
      <c r="J12" s="62"/>
      <c r="K12" s="63"/>
      <c r="L12" s="40"/>
      <c r="M12" s="61"/>
      <c r="N12" s="33">
        <f>D12+(F12*7.8)</f>
        <v>43.417999999999999</v>
      </c>
      <c r="O12" s="25">
        <v>8.48</v>
      </c>
      <c r="P12" s="25">
        <v>60.6</v>
      </c>
      <c r="Q12" s="25">
        <f t="shared" si="1"/>
        <v>69.08</v>
      </c>
      <c r="R12" s="25">
        <f t="shared" si="2"/>
        <v>112.49799999999999</v>
      </c>
      <c r="S12" s="102" t="s">
        <v>32</v>
      </c>
      <c r="T12" s="12"/>
      <c r="U12" s="12"/>
      <c r="V12" s="102" t="s">
        <v>71</v>
      </c>
    </row>
    <row r="13" spans="1:22">
      <c r="A13" s="32" t="s">
        <v>105</v>
      </c>
      <c r="B13" s="103"/>
      <c r="C13" s="107">
        <v>5.74</v>
      </c>
      <c r="D13" s="112">
        <v>2.02</v>
      </c>
      <c r="E13" s="106">
        <v>1000</v>
      </c>
      <c r="F13" s="40"/>
      <c r="G13" s="62"/>
      <c r="H13" s="63"/>
      <c r="I13" s="64"/>
      <c r="J13" s="62"/>
      <c r="K13" s="63"/>
      <c r="L13" s="40"/>
      <c r="M13" s="61"/>
      <c r="N13" s="33">
        <f>C13 +(D13*15)</f>
        <v>36.04</v>
      </c>
      <c r="O13" s="25">
        <v>8.48</v>
      </c>
      <c r="P13" s="25">
        <v>60.6</v>
      </c>
      <c r="Q13" s="25">
        <f t="shared" si="1"/>
        <v>69.08</v>
      </c>
      <c r="R13" s="25">
        <f t="shared" si="2"/>
        <v>105.12</v>
      </c>
      <c r="S13" s="12"/>
      <c r="T13" s="12"/>
      <c r="U13" s="12"/>
      <c r="V13" s="101" t="s">
        <v>71</v>
      </c>
    </row>
    <row r="14" spans="1:22">
      <c r="A14" s="44" t="s">
        <v>103</v>
      </c>
      <c r="B14" s="103"/>
      <c r="C14" s="107">
        <v>0</v>
      </c>
      <c r="D14" s="104">
        <v>3.7</v>
      </c>
      <c r="E14" s="106">
        <v>1000</v>
      </c>
      <c r="F14" s="40"/>
      <c r="G14" s="62"/>
      <c r="H14" s="63"/>
      <c r="I14" s="64"/>
      <c r="J14" s="62"/>
      <c r="K14" s="63"/>
      <c r="L14" s="40"/>
      <c r="M14" s="61"/>
      <c r="N14" s="33">
        <f t="shared" si="0"/>
        <v>55.5</v>
      </c>
      <c r="O14" s="25">
        <v>8.48</v>
      </c>
      <c r="P14" s="25">
        <v>60.6</v>
      </c>
      <c r="Q14" s="25">
        <f t="shared" si="1"/>
        <v>69.08</v>
      </c>
      <c r="R14" s="25">
        <f t="shared" si="2"/>
        <v>124.58</v>
      </c>
      <c r="S14" s="12"/>
      <c r="T14" s="12"/>
      <c r="U14" s="12"/>
      <c r="V14" s="119" t="s">
        <v>102</v>
      </c>
    </row>
    <row r="15" spans="1:22">
      <c r="A15" s="32" t="s">
        <v>33</v>
      </c>
      <c r="B15" s="40"/>
      <c r="C15" s="123">
        <v>0</v>
      </c>
      <c r="D15" s="34">
        <v>3.6</v>
      </c>
      <c r="E15" s="122">
        <v>1000</v>
      </c>
      <c r="F15" s="40"/>
      <c r="G15" s="62"/>
      <c r="H15" s="63"/>
      <c r="I15" s="64"/>
      <c r="J15" s="62"/>
      <c r="K15" s="63"/>
      <c r="L15" s="40"/>
      <c r="M15" s="61"/>
      <c r="N15" s="33">
        <f>C15 +(D15*15)</f>
        <v>54</v>
      </c>
      <c r="O15" s="25">
        <v>8.48</v>
      </c>
      <c r="P15" s="25">
        <v>60.6</v>
      </c>
      <c r="Q15" s="25">
        <f t="shared" si="1"/>
        <v>69.08</v>
      </c>
      <c r="R15" s="25">
        <f t="shared" si="2"/>
        <v>123.08</v>
      </c>
      <c r="S15" s="12"/>
      <c r="T15" s="12"/>
      <c r="U15" s="12"/>
      <c r="V15" s="119" t="s">
        <v>71</v>
      </c>
    </row>
    <row r="16" spans="1:22">
      <c r="A16" s="32" t="s">
        <v>104</v>
      </c>
      <c r="B16" s="40">
        <v>0</v>
      </c>
      <c r="C16" s="123"/>
      <c r="D16" s="34">
        <v>7.84</v>
      </c>
      <c r="E16" s="122">
        <v>2000</v>
      </c>
      <c r="F16" s="40">
        <v>3.92</v>
      </c>
      <c r="G16" s="62">
        <v>2001</v>
      </c>
      <c r="H16" s="63"/>
      <c r="I16" s="64"/>
      <c r="J16" s="62"/>
      <c r="K16" s="63"/>
      <c r="L16" s="40"/>
      <c r="M16" s="61"/>
      <c r="N16" s="33">
        <f>(B16*3) + (D16*3)+(F16*9)</f>
        <v>58.8</v>
      </c>
      <c r="O16" s="25">
        <v>8.48</v>
      </c>
      <c r="P16" s="25">
        <v>60.6</v>
      </c>
      <c r="Q16" s="25">
        <f t="shared" si="1"/>
        <v>69.08</v>
      </c>
      <c r="R16" s="25">
        <f t="shared" si="2"/>
        <v>127.88</v>
      </c>
      <c r="S16" s="12"/>
      <c r="T16" s="119" t="s">
        <v>32</v>
      </c>
      <c r="U16" s="119" t="s">
        <v>71</v>
      </c>
      <c r="V16" s="119" t="s">
        <v>71</v>
      </c>
    </row>
    <row r="17" spans="1:22">
      <c r="A17" s="32" t="s">
        <v>34</v>
      </c>
      <c r="B17" s="103"/>
      <c r="C17" s="107">
        <v>1.5</v>
      </c>
      <c r="D17" s="104">
        <v>4.5</v>
      </c>
      <c r="E17" s="106">
        <v>1000</v>
      </c>
      <c r="F17" s="40"/>
      <c r="G17" s="62"/>
      <c r="H17" s="63"/>
      <c r="I17" s="64"/>
      <c r="J17" s="62"/>
      <c r="K17" s="63"/>
      <c r="L17" s="40"/>
      <c r="M17" s="61"/>
      <c r="N17" s="33">
        <f>C17 +(D17*15)</f>
        <v>69</v>
      </c>
      <c r="O17" s="25">
        <v>8.48</v>
      </c>
      <c r="P17" s="25">
        <v>60.6</v>
      </c>
      <c r="Q17" s="25">
        <f t="shared" si="1"/>
        <v>69.08</v>
      </c>
      <c r="R17" s="25">
        <f t="shared" si="2"/>
        <v>138.07999999999998</v>
      </c>
      <c r="S17" s="12"/>
      <c r="T17" s="12"/>
      <c r="U17" s="12"/>
      <c r="V17" s="119" t="s">
        <v>71</v>
      </c>
    </row>
    <row r="18" spans="1:22">
      <c r="A18" s="32" t="s">
        <v>35</v>
      </c>
      <c r="B18" s="40"/>
      <c r="C18" s="123">
        <v>0</v>
      </c>
      <c r="D18" s="34">
        <f>43.3*3-Q18</f>
        <v>60.819999999999979</v>
      </c>
      <c r="E18" s="122" t="s">
        <v>36</v>
      </c>
      <c r="F18" s="65" t="s">
        <v>37</v>
      </c>
      <c r="G18" s="62"/>
      <c r="H18" s="63"/>
      <c r="I18" s="64"/>
      <c r="J18" s="62"/>
      <c r="K18" s="63"/>
      <c r="L18" s="40"/>
      <c r="M18" s="61"/>
      <c r="N18" s="33">
        <f>D18</f>
        <v>60.819999999999979</v>
      </c>
      <c r="O18" s="25">
        <v>8.48</v>
      </c>
      <c r="P18" s="25">
        <v>60.6</v>
      </c>
      <c r="Q18" s="25">
        <f t="shared" si="1"/>
        <v>69.08</v>
      </c>
      <c r="R18" s="25">
        <f t="shared" si="2"/>
        <v>129.89999999999998</v>
      </c>
      <c r="S18" s="12"/>
      <c r="T18" s="12"/>
      <c r="U18" s="12"/>
      <c r="V18" s="124" t="s">
        <v>71</v>
      </c>
    </row>
    <row r="19" spans="1:22">
      <c r="A19" s="32" t="s">
        <v>38</v>
      </c>
      <c r="B19" s="103"/>
      <c r="C19" s="107">
        <v>-8.48</v>
      </c>
      <c r="D19" s="104">
        <v>35.46</v>
      </c>
      <c r="E19" s="106">
        <v>6000</v>
      </c>
      <c r="F19" s="40">
        <v>5.91</v>
      </c>
      <c r="G19" s="62">
        <v>6001</v>
      </c>
      <c r="H19" s="63"/>
      <c r="I19" s="64"/>
      <c r="J19" s="62"/>
      <c r="K19" s="63"/>
      <c r="L19" s="40"/>
      <c r="M19" s="61"/>
      <c r="N19" s="33">
        <f>C19+D19+(F19*9)</f>
        <v>80.17</v>
      </c>
      <c r="O19" s="25">
        <v>8.48</v>
      </c>
      <c r="P19" s="25">
        <v>60.6</v>
      </c>
      <c r="Q19" s="25">
        <f t="shared" si="1"/>
        <v>69.08</v>
      </c>
      <c r="R19" s="25">
        <f>N19+Q19</f>
        <v>149.25</v>
      </c>
      <c r="S19" s="12"/>
      <c r="T19" s="12"/>
      <c r="U19" s="12"/>
      <c r="V19" s="101" t="s">
        <v>71</v>
      </c>
    </row>
    <row r="20" spans="1:22">
      <c r="A20" s="32" t="s">
        <v>39</v>
      </c>
      <c r="B20" s="108"/>
      <c r="C20" s="109">
        <v>6.52</v>
      </c>
      <c r="D20" s="110">
        <f>10.99-4.04</f>
        <v>6.95</v>
      </c>
      <c r="E20" s="111">
        <v>1000</v>
      </c>
      <c r="F20" s="66"/>
      <c r="G20" s="67"/>
      <c r="H20" s="68"/>
      <c r="I20" s="69"/>
      <c r="J20" s="67"/>
      <c r="K20" s="68"/>
      <c r="L20" s="66"/>
      <c r="M20" s="61"/>
      <c r="N20" s="33">
        <f>C20 +(D20*15)</f>
        <v>110.77</v>
      </c>
      <c r="O20" s="25">
        <v>8.48</v>
      </c>
      <c r="P20" s="25">
        <v>60.6</v>
      </c>
      <c r="Q20" s="25">
        <f t="shared" si="1"/>
        <v>69.08</v>
      </c>
      <c r="R20" s="25">
        <f t="shared" si="2"/>
        <v>179.85</v>
      </c>
      <c r="S20" s="12"/>
      <c r="T20" s="12"/>
      <c r="U20" s="12"/>
      <c r="V20" s="101" t="s">
        <v>71</v>
      </c>
    </row>
    <row r="21" spans="1:22">
      <c r="A21" s="39" t="s">
        <v>40</v>
      </c>
      <c r="B21" s="40"/>
      <c r="C21" s="34">
        <v>0</v>
      </c>
      <c r="D21" s="33">
        <v>29.03</v>
      </c>
      <c r="E21" s="125">
        <v>3000</v>
      </c>
      <c r="F21" s="40">
        <v>2.61</v>
      </c>
      <c r="G21" s="62">
        <v>3001</v>
      </c>
      <c r="H21" s="61"/>
      <c r="I21" s="64"/>
      <c r="J21" s="62"/>
      <c r="K21" s="61"/>
      <c r="L21" s="40"/>
      <c r="M21" s="61"/>
      <c r="N21" s="33">
        <f>D21 +(F21*12)</f>
        <v>60.35</v>
      </c>
      <c r="O21" s="25">
        <v>8.48</v>
      </c>
      <c r="P21" s="25">
        <v>60.6</v>
      </c>
      <c r="Q21" s="25">
        <f t="shared" si="1"/>
        <v>69.08</v>
      </c>
      <c r="R21" s="25">
        <f t="shared" si="2"/>
        <v>129.43</v>
      </c>
      <c r="S21" s="12"/>
      <c r="T21" s="12"/>
      <c r="U21" s="12"/>
      <c r="V21" s="119" t="s">
        <v>71</v>
      </c>
    </row>
    <row r="22" spans="1:22">
      <c r="A22" s="39" t="s">
        <v>75</v>
      </c>
      <c r="B22" s="103"/>
      <c r="C22" s="104">
        <v>1.5</v>
      </c>
      <c r="D22" s="105">
        <v>1.5</v>
      </c>
      <c r="E22" s="106">
        <v>1000</v>
      </c>
      <c r="F22" s="70"/>
      <c r="G22" s="71"/>
      <c r="H22" s="72"/>
      <c r="I22" s="70"/>
      <c r="J22" s="71"/>
      <c r="K22" s="72"/>
      <c r="L22" s="70"/>
      <c r="M22" s="72"/>
      <c r="N22" s="33">
        <f>C22 +(D22*15)</f>
        <v>24</v>
      </c>
      <c r="O22" s="25">
        <v>8.48</v>
      </c>
      <c r="P22" s="25">
        <v>60.6</v>
      </c>
      <c r="Q22" s="25">
        <f t="shared" si="1"/>
        <v>69.08</v>
      </c>
      <c r="R22" s="25">
        <f t="shared" si="2"/>
        <v>93.08</v>
      </c>
      <c r="S22" s="12"/>
      <c r="T22" s="12"/>
      <c r="U22" s="12"/>
      <c r="V22" s="101" t="s">
        <v>71</v>
      </c>
    </row>
    <row r="23" spans="1:22">
      <c r="A23" s="39" t="s">
        <v>41</v>
      </c>
      <c r="B23" s="40">
        <v>0</v>
      </c>
      <c r="C23" s="34"/>
      <c r="D23" s="33">
        <v>2.88</v>
      </c>
      <c r="E23" s="122">
        <v>1000</v>
      </c>
      <c r="F23" s="70"/>
      <c r="G23" s="71"/>
      <c r="H23" s="72"/>
      <c r="I23" s="70"/>
      <c r="J23" s="71"/>
      <c r="K23" s="72"/>
      <c r="L23" s="70"/>
      <c r="M23" s="72"/>
      <c r="N23" s="33">
        <f>(B23*3)+(D23*15)</f>
        <v>43.199999999999996</v>
      </c>
      <c r="O23" s="25">
        <v>8.48</v>
      </c>
      <c r="P23" s="25">
        <v>60.6</v>
      </c>
      <c r="Q23" s="25">
        <f t="shared" si="1"/>
        <v>69.08</v>
      </c>
      <c r="R23" s="25">
        <f t="shared" si="2"/>
        <v>112.28</v>
      </c>
      <c r="S23" s="12"/>
      <c r="T23" s="12"/>
      <c r="U23" s="12"/>
      <c r="V23" s="136" t="s">
        <v>71</v>
      </c>
    </row>
    <row r="24" spans="1:22">
      <c r="A24" s="32" t="s">
        <v>42</v>
      </c>
      <c r="B24" s="40"/>
      <c r="C24" s="34">
        <v>50.86</v>
      </c>
      <c r="D24" s="33">
        <v>-0.5</v>
      </c>
      <c r="E24" s="122">
        <v>5610</v>
      </c>
      <c r="F24" s="70" t="s">
        <v>32</v>
      </c>
      <c r="G24" s="71" t="s">
        <v>32</v>
      </c>
      <c r="H24" s="72"/>
      <c r="I24" s="70"/>
      <c r="J24" s="71"/>
      <c r="K24" s="72"/>
      <c r="L24" s="70"/>
      <c r="M24" s="72"/>
      <c r="N24" s="33">
        <f>C24+(D24*(15-5.61))</f>
        <v>46.164999999999999</v>
      </c>
      <c r="O24" s="25">
        <v>8.48</v>
      </c>
      <c r="P24" s="25">
        <v>60.6</v>
      </c>
      <c r="Q24" s="25">
        <f t="shared" si="1"/>
        <v>69.08</v>
      </c>
      <c r="R24" s="25">
        <f t="shared" si="2"/>
        <v>115.245</v>
      </c>
      <c r="S24" s="12"/>
      <c r="T24" s="12"/>
      <c r="U24" s="12"/>
      <c r="V24" s="138" t="s">
        <v>71</v>
      </c>
    </row>
    <row r="25" spans="1:22">
      <c r="A25" s="32" t="s">
        <v>76</v>
      </c>
      <c r="B25" s="103"/>
      <c r="C25" s="107">
        <f>(8.48*0.25)+1.5</f>
        <v>3.62</v>
      </c>
      <c r="D25" s="112">
        <f>4.04*0.25</f>
        <v>1.01</v>
      </c>
      <c r="E25" s="106">
        <v>1000</v>
      </c>
      <c r="F25" s="70"/>
      <c r="G25" s="71"/>
      <c r="H25" s="72"/>
      <c r="I25" s="70"/>
      <c r="J25" s="71"/>
      <c r="K25" s="72"/>
      <c r="L25" s="70"/>
      <c r="M25" s="72"/>
      <c r="N25" s="33">
        <f>C25 +(D25*15)</f>
        <v>18.77</v>
      </c>
      <c r="O25" s="25">
        <v>8.48</v>
      </c>
      <c r="P25" s="25">
        <v>60.6</v>
      </c>
      <c r="Q25" s="25">
        <f t="shared" si="1"/>
        <v>69.08</v>
      </c>
      <c r="R25" s="25">
        <f t="shared" si="2"/>
        <v>87.85</v>
      </c>
      <c r="S25" s="12"/>
      <c r="T25" s="12"/>
      <c r="U25" s="12"/>
      <c r="V25" s="101" t="s">
        <v>71</v>
      </c>
    </row>
    <row r="26" spans="1:22">
      <c r="A26" s="32" t="s">
        <v>137</v>
      </c>
      <c r="B26" s="40" t="s">
        <v>32</v>
      </c>
      <c r="C26" s="34">
        <v>1.5</v>
      </c>
      <c r="D26" s="33">
        <v>2</v>
      </c>
      <c r="E26" s="122">
        <v>1000</v>
      </c>
      <c r="F26" s="70"/>
      <c r="G26" s="71"/>
      <c r="H26" s="72"/>
      <c r="I26" s="70"/>
      <c r="J26" s="71"/>
      <c r="K26" s="72"/>
      <c r="L26" s="70"/>
      <c r="M26" s="72"/>
      <c r="N26" s="33">
        <f>C26 +(D26*15)</f>
        <v>31.5</v>
      </c>
      <c r="O26" s="25">
        <v>8.48</v>
      </c>
      <c r="P26" s="25">
        <v>60.6</v>
      </c>
      <c r="Q26" s="25">
        <f t="shared" si="1"/>
        <v>69.08</v>
      </c>
      <c r="R26" s="25">
        <f t="shared" si="2"/>
        <v>100.58</v>
      </c>
      <c r="S26" s="12"/>
      <c r="T26" s="12"/>
      <c r="U26" s="12"/>
      <c r="V26" s="101" t="s">
        <v>71</v>
      </c>
    </row>
    <row r="27" spans="1:22">
      <c r="A27" s="32" t="s">
        <v>43</v>
      </c>
      <c r="B27" s="40"/>
      <c r="C27" s="34">
        <v>0</v>
      </c>
      <c r="D27" s="33">
        <v>28.5</v>
      </c>
      <c r="E27" s="122">
        <v>6000</v>
      </c>
      <c r="F27" s="34">
        <v>4.75</v>
      </c>
      <c r="G27" s="71">
        <v>6001</v>
      </c>
      <c r="H27" s="72"/>
      <c r="I27" s="70"/>
      <c r="J27" s="71"/>
      <c r="K27" s="72"/>
      <c r="L27" s="70"/>
      <c r="M27" s="72"/>
      <c r="N27" s="33">
        <f>D27+(F27*9)</f>
        <v>71.25</v>
      </c>
      <c r="O27" s="25">
        <v>8.48</v>
      </c>
      <c r="P27" s="25">
        <v>60.6</v>
      </c>
      <c r="Q27" s="25">
        <f t="shared" si="1"/>
        <v>69.08</v>
      </c>
      <c r="R27" s="25">
        <f t="shared" si="2"/>
        <v>140.32999999999998</v>
      </c>
      <c r="S27" s="12"/>
      <c r="T27" s="12"/>
      <c r="U27" s="12"/>
      <c r="V27" s="119" t="s">
        <v>71</v>
      </c>
    </row>
    <row r="28" spans="1:22">
      <c r="A28" s="32" t="s">
        <v>44</v>
      </c>
      <c r="B28" s="103"/>
      <c r="C28" s="104">
        <v>1.5</v>
      </c>
      <c r="D28" s="105">
        <v>1.75</v>
      </c>
      <c r="E28" s="106">
        <v>1000</v>
      </c>
      <c r="F28" s="34"/>
      <c r="G28" s="71"/>
      <c r="H28" s="72"/>
      <c r="I28" s="70"/>
      <c r="J28" s="71"/>
      <c r="K28" s="72"/>
      <c r="L28" s="70"/>
      <c r="M28" s="72"/>
      <c r="N28" s="33">
        <f>C28 +(D28*15)</f>
        <v>27.75</v>
      </c>
      <c r="O28" s="25">
        <v>8.48</v>
      </c>
      <c r="P28" s="25">
        <v>60.6</v>
      </c>
      <c r="Q28" s="25">
        <f t="shared" si="1"/>
        <v>69.08</v>
      </c>
      <c r="R28" s="25">
        <f t="shared" si="2"/>
        <v>96.83</v>
      </c>
      <c r="S28" s="12"/>
      <c r="T28" s="12"/>
      <c r="U28" s="12"/>
      <c r="V28" s="101" t="s">
        <v>71</v>
      </c>
    </row>
    <row r="29" spans="1:22">
      <c r="A29" s="32" t="s">
        <v>45</v>
      </c>
      <c r="B29" s="40"/>
      <c r="C29" s="34">
        <v>0</v>
      </c>
      <c r="D29" s="33">
        <v>0</v>
      </c>
      <c r="E29" s="122">
        <v>1000</v>
      </c>
      <c r="F29" s="34"/>
      <c r="G29" s="71"/>
      <c r="H29" s="72"/>
      <c r="I29" s="70"/>
      <c r="J29" s="71"/>
      <c r="K29" s="72"/>
      <c r="L29" s="70"/>
      <c r="M29" s="72"/>
      <c r="N29" s="33">
        <f>C29 +(D29*15)</f>
        <v>0</v>
      </c>
      <c r="O29" s="25">
        <v>8.48</v>
      </c>
      <c r="P29" s="25">
        <v>60.6</v>
      </c>
      <c r="Q29" s="25">
        <f t="shared" si="1"/>
        <v>69.08</v>
      </c>
      <c r="R29" s="25">
        <f t="shared" si="2"/>
        <v>69.08</v>
      </c>
      <c r="S29" s="12"/>
      <c r="T29" s="12"/>
      <c r="U29" s="12"/>
      <c r="V29" s="119" t="s">
        <v>71</v>
      </c>
    </row>
    <row r="30" spans="1:22">
      <c r="A30" s="44" t="s">
        <v>73</v>
      </c>
      <c r="B30" s="103"/>
      <c r="C30" s="104">
        <v>16.760000000000002</v>
      </c>
      <c r="D30" s="105">
        <v>14.3</v>
      </c>
      <c r="E30" s="106">
        <v>10000</v>
      </c>
      <c r="F30" s="34">
        <f>1.5+1.43</f>
        <v>2.9299999999999997</v>
      </c>
      <c r="G30" s="71">
        <v>10001</v>
      </c>
      <c r="H30" s="72"/>
      <c r="I30" s="70"/>
      <c r="J30" s="71"/>
      <c r="K30" s="72"/>
      <c r="L30" s="70"/>
      <c r="M30" s="72"/>
      <c r="N30" s="33">
        <f>C30+D30+(F30*5)</f>
        <v>45.71</v>
      </c>
      <c r="O30" s="25">
        <v>8.48</v>
      </c>
      <c r="P30" s="25">
        <v>60.6</v>
      </c>
      <c r="Q30" s="25">
        <f t="shared" si="1"/>
        <v>69.08</v>
      </c>
      <c r="R30" s="25">
        <f t="shared" si="2"/>
        <v>114.78999999999999</v>
      </c>
      <c r="S30" s="12"/>
      <c r="T30" s="12"/>
      <c r="U30" s="12"/>
      <c r="V30" s="101" t="s">
        <v>71</v>
      </c>
    </row>
    <row r="31" spans="1:22">
      <c r="A31" s="44" t="s">
        <v>77</v>
      </c>
      <c r="B31" s="103"/>
      <c r="C31" s="104">
        <v>1.5</v>
      </c>
      <c r="D31" s="105">
        <v>5</v>
      </c>
      <c r="E31" s="106">
        <v>2000</v>
      </c>
      <c r="F31" s="34">
        <v>2.5</v>
      </c>
      <c r="G31" s="71">
        <v>2001</v>
      </c>
      <c r="H31" s="72"/>
      <c r="I31" s="70"/>
      <c r="J31" s="71"/>
      <c r="K31" s="72"/>
      <c r="L31" s="70"/>
      <c r="M31" s="72"/>
      <c r="N31" s="33">
        <f>C31 + D31+(F31*13)</f>
        <v>39</v>
      </c>
      <c r="O31" s="25">
        <v>8.48</v>
      </c>
      <c r="P31" s="25">
        <v>60.6</v>
      </c>
      <c r="Q31" s="25">
        <f t="shared" si="1"/>
        <v>69.08</v>
      </c>
      <c r="R31" s="25">
        <f t="shared" si="2"/>
        <v>108.08</v>
      </c>
      <c r="S31" s="12"/>
      <c r="T31" s="12"/>
      <c r="U31" s="12"/>
      <c r="V31" s="101" t="s">
        <v>71</v>
      </c>
    </row>
    <row r="32" spans="1:22">
      <c r="A32" s="44" t="s">
        <v>106</v>
      </c>
      <c r="B32" s="103"/>
      <c r="C32" s="104">
        <v>1.5</v>
      </c>
      <c r="D32" s="105">
        <v>1.19</v>
      </c>
      <c r="E32" s="106">
        <v>1000</v>
      </c>
      <c r="F32" s="70"/>
      <c r="G32" s="71"/>
      <c r="H32" s="72"/>
      <c r="I32" s="70"/>
      <c r="J32" s="71"/>
      <c r="K32" s="72"/>
      <c r="L32" s="70"/>
      <c r="M32" s="72"/>
      <c r="N32" s="33">
        <f>C32 +(D32*15)</f>
        <v>19.349999999999998</v>
      </c>
      <c r="O32" s="25">
        <v>8.48</v>
      </c>
      <c r="P32" s="25">
        <v>60.6</v>
      </c>
      <c r="Q32" s="25">
        <f t="shared" si="1"/>
        <v>69.08</v>
      </c>
      <c r="R32" s="25">
        <f t="shared" si="2"/>
        <v>88.429999999999993</v>
      </c>
      <c r="S32" s="12"/>
      <c r="T32" s="12"/>
      <c r="U32" s="12"/>
      <c r="V32" s="101" t="s">
        <v>71</v>
      </c>
    </row>
    <row r="33" spans="1:22" ht="15.75" thickBot="1">
      <c r="A33" s="73" t="s">
        <v>46</v>
      </c>
      <c r="B33" s="113"/>
      <c r="C33" s="114">
        <v>1.5</v>
      </c>
      <c r="D33" s="115">
        <v>2.5</v>
      </c>
      <c r="E33" s="106">
        <v>1000</v>
      </c>
      <c r="F33" s="75"/>
      <c r="G33" s="76"/>
      <c r="H33" s="77"/>
      <c r="I33" s="75"/>
      <c r="J33" s="76"/>
      <c r="K33" s="77"/>
      <c r="L33" s="75"/>
      <c r="M33" s="77"/>
      <c r="N33" s="33">
        <f>C33 +(D33*15)</f>
        <v>39</v>
      </c>
      <c r="O33" s="25">
        <v>8.48</v>
      </c>
      <c r="P33" s="25">
        <v>60.6</v>
      </c>
      <c r="Q33" s="25">
        <f t="shared" si="1"/>
        <v>69.08</v>
      </c>
      <c r="R33" s="25">
        <f t="shared" si="2"/>
        <v>108.08</v>
      </c>
      <c r="S33" s="12"/>
      <c r="T33" s="12"/>
      <c r="U33" s="12"/>
      <c r="V33" s="101" t="s">
        <v>71</v>
      </c>
    </row>
    <row r="34" spans="1:22">
      <c r="A34" s="50"/>
      <c r="B34" s="50"/>
      <c r="C34" s="50"/>
      <c r="D34" s="50"/>
      <c r="E34" s="50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</row>
    <row r="35" spans="1:22">
      <c r="A35" s="52" t="s">
        <v>47</v>
      </c>
      <c r="B35" s="53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1"/>
      <c r="O35" s="51"/>
      <c r="P35" s="51"/>
      <c r="Q35" s="51"/>
      <c r="R35" s="51"/>
    </row>
    <row r="36" spans="1:22">
      <c r="A36" s="51"/>
      <c r="B36" s="51" t="s">
        <v>48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</row>
    <row r="37" spans="1:22">
      <c r="A37" s="51"/>
      <c r="B37" s="99" t="s">
        <v>72</v>
      </c>
      <c r="C37" s="100"/>
      <c r="D37" s="100"/>
      <c r="E37" s="100"/>
      <c r="F37" s="100"/>
      <c r="G37" s="100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</row>
    <row r="38" spans="1:22">
      <c r="A38" s="51"/>
      <c r="B38" s="55" t="s">
        <v>49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</row>
    <row r="39" spans="1:22">
      <c r="A39" s="51"/>
      <c r="B39" t="s">
        <v>139</v>
      </c>
      <c r="O39" s="51"/>
      <c r="P39" s="51"/>
      <c r="Q39" s="51"/>
      <c r="R39" s="51"/>
    </row>
    <row r="40" spans="1:22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</row>
  </sheetData>
  <sheetProtection formatCells="0" formatColumns="0" formatRows="0"/>
  <mergeCells count="5">
    <mergeCell ref="S3:V3"/>
    <mergeCell ref="S4:S5"/>
    <mergeCell ref="T4:T5"/>
    <mergeCell ref="U4:U5"/>
    <mergeCell ref="V4:V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2"/>
  <sheetViews>
    <sheetView topLeftCell="N4" workbookViewId="0">
      <selection activeCell="W4" sqref="W1:W1048576"/>
    </sheetView>
  </sheetViews>
  <sheetFormatPr defaultRowHeight="15"/>
  <cols>
    <col min="1" max="1" width="25.85546875" bestFit="1" customWidth="1"/>
    <col min="2" max="2" width="9" customWidth="1"/>
    <col min="3" max="3" width="7.28515625" customWidth="1"/>
    <col min="4" max="4" width="7.5703125" customWidth="1"/>
    <col min="5" max="5" width="7.28515625" customWidth="1"/>
    <col min="6" max="6" width="6.42578125" customWidth="1"/>
    <col min="7" max="7" width="7.5703125" customWidth="1"/>
    <col min="8" max="8" width="9.28515625" customWidth="1"/>
    <col min="9" max="9" width="6.42578125" customWidth="1"/>
    <col min="10" max="10" width="9.7109375" customWidth="1"/>
    <col min="11" max="11" width="8.5703125" customWidth="1"/>
    <col min="12" max="12" width="6.42578125" customWidth="1"/>
    <col min="13" max="13" width="8.85546875" customWidth="1"/>
    <col min="14" max="14" width="14.7109375" customWidth="1"/>
    <col min="15" max="15" width="10.7109375" bestFit="1" customWidth="1"/>
    <col min="16" max="16" width="16.42578125" bestFit="1" customWidth="1"/>
    <col min="17" max="17" width="9.85546875" bestFit="1" customWidth="1"/>
    <col min="18" max="18" width="11.42578125" bestFit="1" customWidth="1"/>
    <col min="19" max="19" width="9.7109375" hidden="1" customWidth="1"/>
    <col min="20" max="22" width="9.140625" hidden="1" customWidth="1"/>
    <col min="23" max="25" width="9.140625" style="85"/>
    <col min="26" max="26" width="13.85546875" style="85" customWidth="1"/>
  </cols>
  <sheetData>
    <row r="1" spans="1:26">
      <c r="B1" s="1">
        <v>2011</v>
      </c>
      <c r="C1" s="1" t="s">
        <v>50</v>
      </c>
      <c r="D1" s="1"/>
      <c r="E1" s="1"/>
      <c r="F1" s="1"/>
    </row>
    <row r="2" spans="1:26">
      <c r="C2" s="1" t="s">
        <v>51</v>
      </c>
      <c r="D2" s="1"/>
    </row>
    <row r="3" spans="1:26">
      <c r="B3" s="2" t="s">
        <v>1</v>
      </c>
    </row>
    <row r="4" spans="1:26">
      <c r="C4" s="2" t="s">
        <v>2</v>
      </c>
      <c r="D4" s="2"/>
    </row>
    <row r="5" spans="1:26" ht="15.75" thickBot="1">
      <c r="B5" s="142" t="s">
        <v>138</v>
      </c>
      <c r="C5" s="2"/>
      <c r="D5" s="2"/>
      <c r="S5" s="145" t="s">
        <v>69</v>
      </c>
      <c r="T5" s="145"/>
      <c r="U5" s="145"/>
      <c r="V5" s="145"/>
    </row>
    <row r="6" spans="1:26" ht="15.75" thickBot="1">
      <c r="A6" s="3" t="s">
        <v>7</v>
      </c>
      <c r="B6" s="4" t="s">
        <v>8</v>
      </c>
      <c r="C6" s="4"/>
      <c r="D6" s="5" t="s">
        <v>52</v>
      </c>
      <c r="E6" s="6"/>
      <c r="F6" s="7"/>
      <c r="G6" s="8" t="s">
        <v>10</v>
      </c>
      <c r="H6" s="9"/>
      <c r="I6" s="7"/>
      <c r="J6" s="8" t="s">
        <v>11</v>
      </c>
      <c r="K6" s="9"/>
      <c r="L6" s="7" t="s">
        <v>12</v>
      </c>
      <c r="M6" s="10"/>
      <c r="N6" s="78" t="s">
        <v>53</v>
      </c>
      <c r="O6" s="11" t="s">
        <v>14</v>
      </c>
      <c r="P6" s="11" t="s">
        <v>15</v>
      </c>
      <c r="Q6" s="11" t="s">
        <v>16</v>
      </c>
      <c r="R6" s="11" t="s">
        <v>16</v>
      </c>
      <c r="S6" s="146" t="s">
        <v>3</v>
      </c>
      <c r="T6" s="146" t="s">
        <v>4</v>
      </c>
      <c r="U6" s="146" t="s">
        <v>5</v>
      </c>
      <c r="V6" s="146" t="s">
        <v>6</v>
      </c>
    </row>
    <row r="7" spans="1:26" ht="15.75" thickBot="1">
      <c r="A7" s="13" t="s">
        <v>17</v>
      </c>
      <c r="B7" s="14" t="s">
        <v>18</v>
      </c>
      <c r="C7" s="15" t="s">
        <v>19</v>
      </c>
      <c r="D7" s="16" t="s">
        <v>20</v>
      </c>
      <c r="E7" s="13" t="s">
        <v>21</v>
      </c>
      <c r="F7" s="14" t="s">
        <v>20</v>
      </c>
      <c r="G7" s="17" t="s">
        <v>22</v>
      </c>
      <c r="H7" s="15" t="s">
        <v>23</v>
      </c>
      <c r="I7" s="14" t="s">
        <v>20</v>
      </c>
      <c r="J7" s="17" t="s">
        <v>22</v>
      </c>
      <c r="K7" s="15" t="s">
        <v>23</v>
      </c>
      <c r="L7" s="14" t="s">
        <v>20</v>
      </c>
      <c r="M7" s="79" t="s">
        <v>24</v>
      </c>
      <c r="N7" s="13" t="s">
        <v>25</v>
      </c>
      <c r="O7" s="19" t="s">
        <v>26</v>
      </c>
      <c r="P7" s="19" t="s">
        <v>27</v>
      </c>
      <c r="Q7" s="19" t="s">
        <v>14</v>
      </c>
      <c r="R7" s="19" t="s">
        <v>28</v>
      </c>
      <c r="S7" s="146"/>
      <c r="T7" s="146"/>
      <c r="U7" s="146"/>
      <c r="V7" s="146"/>
      <c r="W7" s="133"/>
      <c r="X7" s="133"/>
      <c r="Y7" s="133"/>
      <c r="Z7" s="133"/>
    </row>
    <row r="8" spans="1:26">
      <c r="A8" s="56" t="s">
        <v>120</v>
      </c>
      <c r="B8" s="57"/>
      <c r="C8" s="120">
        <v>0</v>
      </c>
      <c r="D8" s="121">
        <v>1.73</v>
      </c>
      <c r="E8" s="135">
        <v>1000</v>
      </c>
      <c r="F8" s="58"/>
      <c r="G8" s="59"/>
      <c r="H8" s="60"/>
      <c r="I8" s="58"/>
      <c r="J8" s="59"/>
      <c r="K8" s="60"/>
      <c r="L8" s="57"/>
      <c r="M8" s="86"/>
      <c r="N8" s="33">
        <f t="shared" ref="N8:N14" si="0">(C8)+(D8*15)</f>
        <v>25.95</v>
      </c>
      <c r="O8" s="33">
        <v>8.48</v>
      </c>
      <c r="P8" s="33">
        <v>60.6</v>
      </c>
      <c r="Q8" s="33">
        <f>O8+P8</f>
        <v>69.08</v>
      </c>
      <c r="R8" s="33">
        <f>N8+Q8</f>
        <v>95.03</v>
      </c>
      <c r="U8" s="81"/>
      <c r="V8" t="s">
        <v>71</v>
      </c>
      <c r="W8" s="129"/>
      <c r="X8" s="129"/>
      <c r="Y8" s="129"/>
      <c r="Z8" s="129"/>
    </row>
    <row r="9" spans="1:26">
      <c r="A9" s="32" t="s">
        <v>133</v>
      </c>
      <c r="B9" s="40"/>
      <c r="C9" s="123">
        <v>9.9499999999999993</v>
      </c>
      <c r="D9" s="34">
        <v>2.1</v>
      </c>
      <c r="E9" s="128">
        <v>1000</v>
      </c>
      <c r="F9" s="40"/>
      <c r="G9" s="62"/>
      <c r="H9" s="63"/>
      <c r="I9" s="64"/>
      <c r="J9" s="62"/>
      <c r="K9" s="63"/>
      <c r="L9" s="40"/>
      <c r="M9" s="62"/>
      <c r="N9" s="33">
        <f t="shared" si="0"/>
        <v>41.45</v>
      </c>
      <c r="O9" s="33">
        <v>8.48</v>
      </c>
      <c r="P9" s="33">
        <v>60.6</v>
      </c>
      <c r="Q9" s="33">
        <f t="shared" ref="Q9:Q37" si="1">O9+P9</f>
        <v>69.08</v>
      </c>
      <c r="R9" s="33">
        <f t="shared" ref="R9:R37" si="2">N9+Q9</f>
        <v>110.53</v>
      </c>
      <c r="U9" s="81"/>
      <c r="V9" t="s">
        <v>71</v>
      </c>
      <c r="W9" s="129"/>
      <c r="X9" s="129"/>
      <c r="Y9" s="129"/>
      <c r="Z9" s="129"/>
    </row>
    <row r="10" spans="1:26">
      <c r="A10" s="44" t="s">
        <v>54</v>
      </c>
      <c r="B10" s="40"/>
      <c r="C10" s="123">
        <v>0</v>
      </c>
      <c r="D10" s="34">
        <v>2.25</v>
      </c>
      <c r="E10" s="128">
        <v>1000</v>
      </c>
      <c r="F10" s="40" t="s">
        <v>32</v>
      </c>
      <c r="G10" s="62" t="s">
        <v>32</v>
      </c>
      <c r="H10" s="63"/>
      <c r="I10" s="64"/>
      <c r="J10" s="62"/>
      <c r="K10" s="63"/>
      <c r="L10" s="40"/>
      <c r="M10" s="62"/>
      <c r="N10" s="33">
        <f t="shared" si="0"/>
        <v>33.75</v>
      </c>
      <c r="O10" s="33">
        <v>8.48</v>
      </c>
      <c r="P10" s="33">
        <v>60.6</v>
      </c>
      <c r="Q10" s="33">
        <f t="shared" si="1"/>
        <v>69.08</v>
      </c>
      <c r="R10" s="33">
        <f t="shared" si="2"/>
        <v>102.83</v>
      </c>
      <c r="S10" s="81"/>
      <c r="W10" s="129"/>
      <c r="X10" s="129"/>
      <c r="Y10" s="129"/>
      <c r="Z10" s="129"/>
    </row>
    <row r="11" spans="1:26">
      <c r="A11" s="32" t="s">
        <v>55</v>
      </c>
      <c r="B11" s="40"/>
      <c r="C11" s="123">
        <v>0</v>
      </c>
      <c r="D11" s="34">
        <v>0</v>
      </c>
      <c r="E11" s="128">
        <v>1000</v>
      </c>
      <c r="F11" s="40"/>
      <c r="G11" s="62"/>
      <c r="H11" s="63"/>
      <c r="I11" s="64"/>
      <c r="J11" s="62"/>
      <c r="K11" s="63"/>
      <c r="L11" s="40"/>
      <c r="M11" s="62"/>
      <c r="N11" s="33">
        <f t="shared" si="0"/>
        <v>0</v>
      </c>
      <c r="O11" s="33">
        <v>8.48</v>
      </c>
      <c r="P11" s="33">
        <v>60.6</v>
      </c>
      <c r="Q11" s="33">
        <f t="shared" si="1"/>
        <v>69.08</v>
      </c>
      <c r="R11" s="33">
        <f t="shared" si="2"/>
        <v>69.08</v>
      </c>
      <c r="U11" s="81"/>
      <c r="V11" t="s">
        <v>71</v>
      </c>
      <c r="W11" s="129"/>
      <c r="X11" s="129"/>
      <c r="Y11" s="129"/>
      <c r="Z11" s="129"/>
    </row>
    <row r="12" spans="1:26">
      <c r="A12" s="32" t="s">
        <v>56</v>
      </c>
      <c r="B12" s="40"/>
      <c r="C12" s="123">
        <v>0</v>
      </c>
      <c r="D12" s="34">
        <v>0</v>
      </c>
      <c r="E12" s="128">
        <v>1000</v>
      </c>
      <c r="F12" s="40"/>
      <c r="G12" s="62"/>
      <c r="H12" s="63"/>
      <c r="I12" s="64"/>
      <c r="J12" s="62"/>
      <c r="K12" s="63"/>
      <c r="L12" s="40"/>
      <c r="M12" s="62"/>
      <c r="N12" s="33">
        <f t="shared" si="0"/>
        <v>0</v>
      </c>
      <c r="O12" s="33">
        <v>8.48</v>
      </c>
      <c r="P12" s="33">
        <v>60.6</v>
      </c>
      <c r="Q12" s="33">
        <f t="shared" si="1"/>
        <v>69.08</v>
      </c>
      <c r="R12" s="33">
        <f t="shared" si="2"/>
        <v>69.08</v>
      </c>
      <c r="U12" s="81"/>
      <c r="V12" t="s">
        <v>71</v>
      </c>
      <c r="W12" s="129"/>
      <c r="X12" s="129"/>
      <c r="Y12" s="129"/>
      <c r="Z12" s="129"/>
    </row>
    <row r="13" spans="1:26">
      <c r="A13" s="32" t="s">
        <v>128</v>
      </c>
      <c r="B13" s="40"/>
      <c r="C13" s="123">
        <v>0</v>
      </c>
      <c r="D13" s="34">
        <v>2.87</v>
      </c>
      <c r="E13" s="128">
        <v>1000</v>
      </c>
      <c r="F13" s="40"/>
      <c r="G13" s="62"/>
      <c r="H13" s="63"/>
      <c r="I13" s="64"/>
      <c r="J13" s="62"/>
      <c r="K13" s="63"/>
      <c r="L13" s="40"/>
      <c r="M13" s="62"/>
      <c r="N13" s="33">
        <f t="shared" si="0"/>
        <v>43.050000000000004</v>
      </c>
      <c r="O13" s="33">
        <v>8.48</v>
      </c>
      <c r="P13" s="33">
        <v>60.6</v>
      </c>
      <c r="Q13" s="33">
        <f t="shared" si="1"/>
        <v>69.08</v>
      </c>
      <c r="R13" s="33">
        <f t="shared" si="2"/>
        <v>112.13</v>
      </c>
      <c r="V13" s="81" t="s">
        <v>71</v>
      </c>
      <c r="W13" s="129"/>
      <c r="X13" s="129"/>
      <c r="Y13" s="129"/>
      <c r="Z13" s="129"/>
    </row>
    <row r="14" spans="1:26">
      <c r="A14" s="32" t="s">
        <v>127</v>
      </c>
      <c r="B14" s="40"/>
      <c r="C14" s="123">
        <v>2</v>
      </c>
      <c r="D14" s="34">
        <v>4.3499999999999996</v>
      </c>
      <c r="E14" s="128">
        <v>1000</v>
      </c>
      <c r="F14" s="40" t="s">
        <v>32</v>
      </c>
      <c r="G14" s="62" t="s">
        <v>32</v>
      </c>
      <c r="H14" s="63"/>
      <c r="I14" s="64"/>
      <c r="J14" s="62"/>
      <c r="K14" s="63"/>
      <c r="L14" s="40"/>
      <c r="M14" s="62"/>
      <c r="N14" s="33">
        <f t="shared" si="0"/>
        <v>67.25</v>
      </c>
      <c r="O14" s="33">
        <v>8.48</v>
      </c>
      <c r="P14" s="33">
        <v>60.6</v>
      </c>
      <c r="Q14" s="33">
        <f t="shared" si="1"/>
        <v>69.08</v>
      </c>
      <c r="R14" s="33">
        <f t="shared" si="2"/>
        <v>136.32999999999998</v>
      </c>
      <c r="S14" s="81"/>
      <c r="U14" s="81"/>
      <c r="V14" t="s">
        <v>71</v>
      </c>
      <c r="W14" s="129"/>
      <c r="X14" s="129"/>
      <c r="Y14" s="129"/>
      <c r="Z14" s="129"/>
    </row>
    <row r="15" spans="1:26">
      <c r="A15" s="44" t="s">
        <v>132</v>
      </c>
      <c r="B15" s="40"/>
      <c r="C15" s="123">
        <v>6.02</v>
      </c>
      <c r="D15" s="34">
        <v>12.66</v>
      </c>
      <c r="E15" s="128">
        <v>6000</v>
      </c>
      <c r="F15" s="40">
        <v>2.11</v>
      </c>
      <c r="G15" s="144">
        <v>7001</v>
      </c>
      <c r="H15" s="63"/>
      <c r="I15" s="64"/>
      <c r="J15" s="62"/>
      <c r="K15" s="63"/>
      <c r="L15" s="40"/>
      <c r="M15" s="62"/>
      <c r="N15" s="87">
        <f>C15+D15+(F15*9)</f>
        <v>37.67</v>
      </c>
      <c r="O15" s="33">
        <v>8.48</v>
      </c>
      <c r="P15" s="33">
        <v>60.6</v>
      </c>
      <c r="Q15" s="33">
        <f t="shared" si="1"/>
        <v>69.08</v>
      </c>
      <c r="R15" s="33">
        <f t="shared" si="2"/>
        <v>106.75</v>
      </c>
      <c r="T15" s="81"/>
      <c r="U15" s="81"/>
      <c r="V15" t="s">
        <v>71</v>
      </c>
      <c r="W15" s="129"/>
      <c r="X15" s="129"/>
      <c r="Y15" s="129"/>
      <c r="Z15" s="129"/>
    </row>
    <row r="16" spans="1:26">
      <c r="A16" s="32" t="s">
        <v>57</v>
      </c>
      <c r="B16" s="40"/>
      <c r="C16" s="123">
        <v>15</v>
      </c>
      <c r="D16" s="34">
        <v>2.35</v>
      </c>
      <c r="E16" s="128">
        <v>1000</v>
      </c>
      <c r="F16" s="40" t="s">
        <v>32</v>
      </c>
      <c r="G16" s="88" t="s">
        <v>32</v>
      </c>
      <c r="H16" s="89" t="s">
        <v>32</v>
      </c>
      <c r="I16" s="64" t="s">
        <v>32</v>
      </c>
      <c r="J16" s="88" t="s">
        <v>32</v>
      </c>
      <c r="K16" s="89" t="s">
        <v>32</v>
      </c>
      <c r="L16" s="40" t="s">
        <v>32</v>
      </c>
      <c r="M16" s="88" t="s">
        <v>32</v>
      </c>
      <c r="N16" s="33">
        <f>(C16)+(D16*15)</f>
        <v>50.25</v>
      </c>
      <c r="O16" s="33">
        <v>8.48</v>
      </c>
      <c r="P16" s="33">
        <v>60.6</v>
      </c>
      <c r="Q16" s="33">
        <f t="shared" si="1"/>
        <v>69.08</v>
      </c>
      <c r="R16" s="33">
        <f t="shared" si="2"/>
        <v>119.33</v>
      </c>
      <c r="S16" s="81"/>
      <c r="U16" s="81"/>
      <c r="V16" t="s">
        <v>71</v>
      </c>
      <c r="W16" s="129"/>
      <c r="X16" s="129"/>
      <c r="Y16" s="129"/>
      <c r="Z16" s="129"/>
    </row>
    <row r="17" spans="1:26">
      <c r="A17" s="82" t="s">
        <v>121</v>
      </c>
      <c r="B17" s="40"/>
      <c r="C17" s="123">
        <v>74.02</v>
      </c>
      <c r="D17" s="34">
        <v>1.6</v>
      </c>
      <c r="E17" s="128">
        <v>1000</v>
      </c>
      <c r="F17" s="40"/>
      <c r="G17" s="62"/>
      <c r="H17" s="63"/>
      <c r="I17" s="64"/>
      <c r="J17" s="62"/>
      <c r="K17" s="63"/>
      <c r="L17" s="40"/>
      <c r="M17" s="62"/>
      <c r="N17" s="33">
        <f>(C17)+(D17*15)</f>
        <v>98.02</v>
      </c>
      <c r="O17" s="33">
        <v>8.48</v>
      </c>
      <c r="P17" s="33">
        <v>60.6</v>
      </c>
      <c r="Q17" s="33">
        <f t="shared" si="1"/>
        <v>69.08</v>
      </c>
      <c r="R17" s="33">
        <f t="shared" si="2"/>
        <v>167.1</v>
      </c>
      <c r="T17" s="81"/>
      <c r="V17" s="81" t="s">
        <v>71</v>
      </c>
      <c r="W17" s="129"/>
      <c r="X17" s="129"/>
      <c r="Y17" s="129"/>
      <c r="Z17" s="129"/>
    </row>
    <row r="18" spans="1:26">
      <c r="A18" s="82" t="s">
        <v>122</v>
      </c>
      <c r="B18" s="40"/>
      <c r="C18" s="123">
        <v>38.020000000000003</v>
      </c>
      <c r="D18" s="34">
        <v>1.6</v>
      </c>
      <c r="E18" s="128">
        <v>1000</v>
      </c>
      <c r="F18" s="40"/>
      <c r="G18" s="62"/>
      <c r="H18" s="63"/>
      <c r="I18" s="64"/>
      <c r="J18" s="62"/>
      <c r="K18" s="63"/>
      <c r="L18" s="40"/>
      <c r="M18" s="62"/>
      <c r="N18" s="33">
        <f>(C18)+(D18*15)</f>
        <v>62.02</v>
      </c>
      <c r="O18" s="33">
        <v>8.48</v>
      </c>
      <c r="P18" s="33">
        <v>60.6</v>
      </c>
      <c r="Q18" s="33">
        <f t="shared" si="1"/>
        <v>69.08</v>
      </c>
      <c r="R18" s="33">
        <f t="shared" si="2"/>
        <v>131.1</v>
      </c>
      <c r="V18" s="81" t="s">
        <v>71</v>
      </c>
      <c r="W18" s="129"/>
      <c r="X18" s="129"/>
      <c r="Y18" s="129"/>
      <c r="Z18" s="129"/>
    </row>
    <row r="19" spans="1:26">
      <c r="A19" s="83" t="s">
        <v>116</v>
      </c>
      <c r="B19" s="66"/>
      <c r="C19" s="130">
        <v>0</v>
      </c>
      <c r="D19" s="131">
        <v>12.5</v>
      </c>
      <c r="E19" s="132">
        <v>5000</v>
      </c>
      <c r="F19" s="66">
        <v>2.5</v>
      </c>
      <c r="G19" s="67">
        <v>5001</v>
      </c>
      <c r="H19" s="68"/>
      <c r="I19" s="69"/>
      <c r="J19" s="67"/>
      <c r="K19" s="68"/>
      <c r="L19" s="66"/>
      <c r="M19" s="67"/>
      <c r="N19" s="87">
        <f>C19+D19+(F19*10)</f>
        <v>37.5</v>
      </c>
      <c r="O19" s="33">
        <v>8.48</v>
      </c>
      <c r="P19" s="33">
        <v>60.6</v>
      </c>
      <c r="Q19" s="33">
        <f t="shared" si="1"/>
        <v>69.08</v>
      </c>
      <c r="R19" s="33">
        <f t="shared" si="2"/>
        <v>106.58</v>
      </c>
      <c r="U19" s="81"/>
      <c r="V19" t="s">
        <v>71</v>
      </c>
      <c r="W19" s="129"/>
      <c r="X19" s="129"/>
      <c r="Y19" s="129"/>
      <c r="Z19" s="129"/>
    </row>
    <row r="20" spans="1:26">
      <c r="A20" s="39" t="s">
        <v>129</v>
      </c>
      <c r="B20" s="40"/>
      <c r="C20" s="34">
        <v>77</v>
      </c>
      <c r="D20" s="33">
        <v>0.75</v>
      </c>
      <c r="E20" s="128">
        <v>1000</v>
      </c>
      <c r="F20" s="40"/>
      <c r="G20" s="62"/>
      <c r="H20" s="61"/>
      <c r="I20" s="64"/>
      <c r="J20" s="62"/>
      <c r="K20" s="61"/>
      <c r="L20" s="40"/>
      <c r="M20" s="61"/>
      <c r="N20" s="33">
        <f t="shared" ref="N20:N25" si="3">(C20)+(D20*15)</f>
        <v>88.25</v>
      </c>
      <c r="O20" s="33">
        <v>8.48</v>
      </c>
      <c r="P20" s="33">
        <v>60.6</v>
      </c>
      <c r="Q20" s="33">
        <f t="shared" si="1"/>
        <v>69.08</v>
      </c>
      <c r="R20" s="33">
        <f t="shared" si="2"/>
        <v>157.32999999999998</v>
      </c>
      <c r="U20" s="81"/>
      <c r="V20" t="s">
        <v>71</v>
      </c>
      <c r="W20" s="129"/>
      <c r="X20" s="129"/>
      <c r="Y20" s="129"/>
      <c r="Z20" s="129"/>
    </row>
    <row r="21" spans="1:26">
      <c r="A21" s="39" t="s">
        <v>58</v>
      </c>
      <c r="B21" s="40"/>
      <c r="C21" s="34">
        <v>50</v>
      </c>
      <c r="D21" s="33">
        <v>0.15</v>
      </c>
      <c r="E21" s="128">
        <v>1000</v>
      </c>
      <c r="F21" s="40"/>
      <c r="G21" s="62"/>
      <c r="H21" s="61"/>
      <c r="I21" s="64"/>
      <c r="J21" s="62"/>
      <c r="K21" s="61"/>
      <c r="L21" s="40"/>
      <c r="M21" s="61"/>
      <c r="N21" s="33">
        <f t="shared" si="3"/>
        <v>52.25</v>
      </c>
      <c r="O21" s="33">
        <v>8.48</v>
      </c>
      <c r="P21" s="33">
        <v>60.6</v>
      </c>
      <c r="Q21" s="33">
        <f t="shared" si="1"/>
        <v>69.08</v>
      </c>
      <c r="R21" s="33">
        <f t="shared" si="2"/>
        <v>121.33</v>
      </c>
      <c r="U21" s="81"/>
      <c r="V21" t="s">
        <v>71</v>
      </c>
      <c r="W21" s="129"/>
      <c r="X21" s="129"/>
      <c r="Y21" s="129"/>
      <c r="Z21" s="129"/>
    </row>
    <row r="22" spans="1:26">
      <c r="A22" s="39" t="s">
        <v>130</v>
      </c>
      <c r="B22" s="40"/>
      <c r="C22" s="34">
        <v>165</v>
      </c>
      <c r="D22" s="33">
        <v>0.75</v>
      </c>
      <c r="E22" s="128">
        <v>1000</v>
      </c>
      <c r="F22" s="40"/>
      <c r="G22" s="62"/>
      <c r="H22" s="61"/>
      <c r="I22" s="64"/>
      <c r="J22" s="62"/>
      <c r="K22" s="61"/>
      <c r="L22" s="40"/>
      <c r="M22" s="61"/>
      <c r="N22" s="33">
        <f t="shared" si="3"/>
        <v>176.25</v>
      </c>
      <c r="O22" s="33">
        <v>8.48</v>
      </c>
      <c r="P22" s="33">
        <v>60.6</v>
      </c>
      <c r="Q22" s="33">
        <f t="shared" si="1"/>
        <v>69.08</v>
      </c>
      <c r="R22" s="33">
        <f t="shared" si="2"/>
        <v>245.32999999999998</v>
      </c>
      <c r="U22" s="81"/>
      <c r="V22" t="s">
        <v>71</v>
      </c>
      <c r="W22" s="129"/>
      <c r="X22" s="129"/>
      <c r="Y22" s="129"/>
      <c r="Z22" s="129"/>
    </row>
    <row r="23" spans="1:26">
      <c r="A23" s="39" t="s">
        <v>131</v>
      </c>
      <c r="B23" s="40"/>
      <c r="C23" s="34">
        <v>0</v>
      </c>
      <c r="D23" s="33">
        <v>0.75</v>
      </c>
      <c r="E23" s="128">
        <v>1000</v>
      </c>
      <c r="F23" s="40"/>
      <c r="G23" s="62"/>
      <c r="H23" s="61"/>
      <c r="I23" s="64"/>
      <c r="J23" s="62"/>
      <c r="K23" s="61"/>
      <c r="L23" s="40"/>
      <c r="M23" s="61"/>
      <c r="N23" s="33">
        <f>(C23)+(D23*15)</f>
        <v>11.25</v>
      </c>
      <c r="O23" s="33">
        <v>8.48</v>
      </c>
      <c r="P23" s="33">
        <v>60.6</v>
      </c>
      <c r="Q23" s="33">
        <f>O23+P23</f>
        <v>69.08</v>
      </c>
      <c r="R23" s="33">
        <f>N23+Q23</f>
        <v>80.33</v>
      </c>
      <c r="U23" s="81"/>
      <c r="V23" t="s">
        <v>71</v>
      </c>
      <c r="W23" s="129"/>
      <c r="X23" s="129"/>
      <c r="Y23" s="129"/>
      <c r="Z23" s="129"/>
    </row>
    <row r="24" spans="1:26">
      <c r="A24" s="44" t="s">
        <v>134</v>
      </c>
      <c r="B24" s="40"/>
      <c r="C24" s="123">
        <v>2</v>
      </c>
      <c r="D24" s="34">
        <v>4.3499999999999996</v>
      </c>
      <c r="E24" s="128">
        <v>1000</v>
      </c>
      <c r="F24" s="40"/>
      <c r="G24" s="71"/>
      <c r="H24" s="72"/>
      <c r="I24" s="70"/>
      <c r="J24" s="71"/>
      <c r="K24" s="72"/>
      <c r="L24" s="70"/>
      <c r="M24" s="72"/>
      <c r="N24" s="33">
        <f t="shared" si="3"/>
        <v>67.25</v>
      </c>
      <c r="O24" s="33">
        <v>8.48</v>
      </c>
      <c r="P24" s="33">
        <v>60.6</v>
      </c>
      <c r="Q24" s="33">
        <f t="shared" si="1"/>
        <v>69.08</v>
      </c>
      <c r="R24" s="33">
        <f t="shared" si="2"/>
        <v>136.32999999999998</v>
      </c>
      <c r="U24" s="81"/>
      <c r="V24" t="s">
        <v>71</v>
      </c>
      <c r="W24" s="129"/>
      <c r="X24" s="129"/>
      <c r="Y24" s="129"/>
      <c r="Z24" s="129"/>
    </row>
    <row r="25" spans="1:26">
      <c r="A25" s="44" t="s">
        <v>115</v>
      </c>
      <c r="B25" s="40"/>
      <c r="C25" s="34">
        <v>11.02</v>
      </c>
      <c r="D25" s="33">
        <v>1.6</v>
      </c>
      <c r="E25" s="128">
        <v>1000</v>
      </c>
      <c r="F25" s="40"/>
      <c r="G25" s="71"/>
      <c r="H25" s="72"/>
      <c r="I25" s="70"/>
      <c r="J25" s="71"/>
      <c r="K25" s="72"/>
      <c r="L25" s="70"/>
      <c r="M25" s="72"/>
      <c r="N25" s="33">
        <f t="shared" si="3"/>
        <v>35.019999999999996</v>
      </c>
      <c r="O25" s="33">
        <v>8.48</v>
      </c>
      <c r="P25" s="33">
        <v>60.6</v>
      </c>
      <c r="Q25" s="33">
        <f t="shared" si="1"/>
        <v>69.08</v>
      </c>
      <c r="R25" s="33">
        <f t="shared" si="2"/>
        <v>104.1</v>
      </c>
      <c r="S25" s="81"/>
      <c r="V25" t="s">
        <v>71</v>
      </c>
      <c r="W25" s="129"/>
      <c r="X25" s="129"/>
      <c r="Y25" s="129"/>
      <c r="Z25" s="129"/>
    </row>
    <row r="26" spans="1:26">
      <c r="A26" s="44" t="s">
        <v>118</v>
      </c>
      <c r="B26" s="40"/>
      <c r="C26" s="130">
        <v>0</v>
      </c>
      <c r="D26" s="131">
        <v>12.5</v>
      </c>
      <c r="E26" s="132">
        <v>5000</v>
      </c>
      <c r="F26" s="66">
        <v>2.5</v>
      </c>
      <c r="G26" s="67">
        <v>5001</v>
      </c>
      <c r="H26" s="72"/>
      <c r="I26" s="70"/>
      <c r="J26" s="71"/>
      <c r="K26" s="72"/>
      <c r="L26" s="70"/>
      <c r="M26" s="72"/>
      <c r="N26" s="87">
        <f>C26+D26+(F26*10)</f>
        <v>37.5</v>
      </c>
      <c r="O26" s="33">
        <v>8.48</v>
      </c>
      <c r="P26" s="33">
        <v>60.6</v>
      </c>
      <c r="Q26" s="33">
        <f t="shared" si="1"/>
        <v>69.08</v>
      </c>
      <c r="R26" s="33">
        <f t="shared" si="2"/>
        <v>106.58</v>
      </c>
      <c r="V26" t="s">
        <v>71</v>
      </c>
      <c r="W26" s="129"/>
      <c r="X26" s="129"/>
      <c r="Y26" s="129"/>
      <c r="Z26" s="129"/>
    </row>
    <row r="27" spans="1:26">
      <c r="A27" s="32" t="s">
        <v>135</v>
      </c>
      <c r="B27" s="40"/>
      <c r="C27" s="34">
        <v>0</v>
      </c>
      <c r="D27" s="33">
        <v>-0.1</v>
      </c>
      <c r="E27" s="128">
        <v>3000</v>
      </c>
      <c r="F27" s="40">
        <v>8.06</v>
      </c>
      <c r="G27" s="71">
        <v>3001</v>
      </c>
      <c r="H27" s="72"/>
      <c r="I27" s="70"/>
      <c r="J27" s="71"/>
      <c r="K27" s="72"/>
      <c r="L27" s="70"/>
      <c r="M27" s="72"/>
      <c r="N27" s="87">
        <f>C27+D27+(F27*12)</f>
        <v>96.62</v>
      </c>
      <c r="O27" s="33">
        <v>8.48</v>
      </c>
      <c r="P27" s="33">
        <v>60.6</v>
      </c>
      <c r="Q27" s="33">
        <f t="shared" si="1"/>
        <v>69.08</v>
      </c>
      <c r="R27" s="33">
        <f t="shared" si="2"/>
        <v>165.7</v>
      </c>
      <c r="V27" t="s">
        <v>71</v>
      </c>
      <c r="W27" s="129"/>
      <c r="X27" s="129"/>
      <c r="Y27" s="129"/>
      <c r="Z27" s="129"/>
    </row>
    <row r="28" spans="1:26">
      <c r="A28" s="44" t="s">
        <v>59</v>
      </c>
      <c r="B28" s="40"/>
      <c r="C28" s="34">
        <v>4.0999999999999996</v>
      </c>
      <c r="D28" s="33">
        <v>1.19</v>
      </c>
      <c r="E28" s="128">
        <v>1000</v>
      </c>
      <c r="F28" s="40"/>
      <c r="G28" s="71"/>
      <c r="H28" s="72"/>
      <c r="I28" s="70"/>
      <c r="J28" s="71"/>
      <c r="K28" s="72"/>
      <c r="L28" s="70"/>
      <c r="M28" s="72"/>
      <c r="N28" s="33">
        <f>(C28)+(D28*15)</f>
        <v>21.949999999999996</v>
      </c>
      <c r="O28" s="33">
        <v>8.48</v>
      </c>
      <c r="P28" s="33">
        <v>60.6</v>
      </c>
      <c r="Q28" s="33">
        <f t="shared" si="1"/>
        <v>69.08</v>
      </c>
      <c r="R28" s="33">
        <f t="shared" si="2"/>
        <v>91.03</v>
      </c>
      <c r="U28" s="81"/>
      <c r="V28" t="s">
        <v>71</v>
      </c>
      <c r="W28" s="129"/>
      <c r="X28" s="129"/>
      <c r="Y28" s="129"/>
      <c r="Z28" s="129"/>
    </row>
    <row r="29" spans="1:26">
      <c r="A29" s="32" t="s">
        <v>125</v>
      </c>
      <c r="B29" s="40"/>
      <c r="C29" s="34">
        <v>0</v>
      </c>
      <c r="D29" s="33">
        <v>35.119999999999997</v>
      </c>
      <c r="E29" s="128">
        <v>10000</v>
      </c>
      <c r="F29" s="40">
        <v>2.0099999999999998</v>
      </c>
      <c r="G29" s="71">
        <v>10001</v>
      </c>
      <c r="H29" s="72">
        <v>50000</v>
      </c>
      <c r="I29" s="40">
        <v>1.44</v>
      </c>
      <c r="J29" s="71">
        <v>50001</v>
      </c>
      <c r="K29" s="72">
        <v>75000</v>
      </c>
      <c r="L29" s="70">
        <v>0.65</v>
      </c>
      <c r="M29" s="71">
        <v>75001</v>
      </c>
      <c r="N29" s="33">
        <f>D29+(F29*5)</f>
        <v>45.169999999999995</v>
      </c>
      <c r="O29" s="33">
        <v>8.48</v>
      </c>
      <c r="P29" s="33">
        <v>60.6</v>
      </c>
      <c r="Q29" s="33">
        <f t="shared" si="1"/>
        <v>69.08</v>
      </c>
      <c r="R29" s="33">
        <f t="shared" si="2"/>
        <v>114.25</v>
      </c>
      <c r="U29" s="81"/>
      <c r="V29" t="s">
        <v>102</v>
      </c>
      <c r="W29" s="129"/>
      <c r="X29" s="129"/>
      <c r="Y29" s="129"/>
      <c r="Z29" s="129"/>
    </row>
    <row r="30" spans="1:26">
      <c r="A30" s="32" t="s">
        <v>41</v>
      </c>
      <c r="B30" s="40">
        <v>0</v>
      </c>
      <c r="C30" s="34"/>
      <c r="D30" s="33">
        <v>2.88</v>
      </c>
      <c r="E30" s="128">
        <v>1000</v>
      </c>
      <c r="F30" s="40"/>
      <c r="G30" s="71"/>
      <c r="H30" s="72"/>
      <c r="I30" s="70"/>
      <c r="J30" s="71"/>
      <c r="K30" s="72"/>
      <c r="L30" s="70"/>
      <c r="M30" s="72"/>
      <c r="N30" s="33">
        <f>(B30*3)+(D30*15)</f>
        <v>43.199999999999996</v>
      </c>
      <c r="O30" s="33">
        <v>8.48</v>
      </c>
      <c r="P30" s="33">
        <v>60.6</v>
      </c>
      <c r="Q30" s="33">
        <f t="shared" si="1"/>
        <v>69.08</v>
      </c>
      <c r="R30" s="33">
        <f t="shared" si="2"/>
        <v>112.28</v>
      </c>
      <c r="T30" s="81"/>
      <c r="V30" s="81" t="s">
        <v>71</v>
      </c>
      <c r="W30" s="129"/>
      <c r="X30" s="129"/>
      <c r="Y30" s="129"/>
      <c r="Z30" s="129"/>
    </row>
    <row r="31" spans="1:26">
      <c r="A31" s="44" t="s">
        <v>123</v>
      </c>
      <c r="B31" s="40"/>
      <c r="C31" s="34">
        <v>9</v>
      </c>
      <c r="D31" s="33">
        <v>4.68</v>
      </c>
      <c r="E31" s="128">
        <v>4000</v>
      </c>
      <c r="F31" s="40">
        <v>1.17</v>
      </c>
      <c r="G31" s="71">
        <v>4001</v>
      </c>
      <c r="H31" s="72"/>
      <c r="I31" s="70"/>
      <c r="J31" s="71"/>
      <c r="K31" s="72"/>
      <c r="L31" s="70"/>
      <c r="M31" s="72"/>
      <c r="N31" s="87">
        <f>C31+D31+(F31*11)</f>
        <v>26.549999999999997</v>
      </c>
      <c r="O31" s="33">
        <v>8.48</v>
      </c>
      <c r="P31" s="33">
        <v>60.6</v>
      </c>
      <c r="Q31" s="33">
        <f t="shared" si="1"/>
        <v>69.08</v>
      </c>
      <c r="R31" s="33">
        <f t="shared" si="2"/>
        <v>95.63</v>
      </c>
      <c r="V31" t="s">
        <v>102</v>
      </c>
      <c r="W31" s="129"/>
      <c r="X31" s="129"/>
      <c r="Y31" s="129"/>
      <c r="Z31" s="129"/>
    </row>
    <row r="32" spans="1:26">
      <c r="A32" s="44" t="s">
        <v>124</v>
      </c>
      <c r="B32" s="40"/>
      <c r="C32" s="34">
        <v>10</v>
      </c>
      <c r="D32" s="33">
        <v>14.67</v>
      </c>
      <c r="E32" s="128">
        <v>4000</v>
      </c>
      <c r="F32" s="40">
        <v>3.67</v>
      </c>
      <c r="G32" s="71">
        <v>4001</v>
      </c>
      <c r="H32" s="72"/>
      <c r="I32" s="70"/>
      <c r="J32" s="71"/>
      <c r="K32" s="72"/>
      <c r="L32" s="70"/>
      <c r="M32" s="72"/>
      <c r="N32" s="87">
        <f>C32+D32+(F32*11)</f>
        <v>65.039999999999992</v>
      </c>
      <c r="O32" s="33">
        <v>8.48</v>
      </c>
      <c r="P32" s="33">
        <v>60.6</v>
      </c>
      <c r="Q32" s="33">
        <f t="shared" si="1"/>
        <v>69.08</v>
      </c>
      <c r="R32" s="33">
        <f t="shared" si="2"/>
        <v>134.12</v>
      </c>
      <c r="V32" s="81" t="s">
        <v>102</v>
      </c>
      <c r="W32" s="129"/>
      <c r="X32" s="129"/>
      <c r="Y32" s="129"/>
      <c r="Z32" s="129"/>
    </row>
    <row r="33" spans="1:26">
      <c r="A33" s="32" t="s">
        <v>126</v>
      </c>
      <c r="B33" s="40"/>
      <c r="C33" s="34">
        <v>0</v>
      </c>
      <c r="D33" s="33">
        <v>11.25</v>
      </c>
      <c r="E33" s="128">
        <v>5000</v>
      </c>
      <c r="F33" s="40">
        <v>2.25</v>
      </c>
      <c r="G33" s="71">
        <v>5001</v>
      </c>
      <c r="H33" s="72"/>
      <c r="I33" s="70"/>
      <c r="J33" s="71"/>
      <c r="K33" s="72"/>
      <c r="L33" s="70"/>
      <c r="M33" s="72"/>
      <c r="N33" s="87">
        <f>C33+D33+(F33*10)</f>
        <v>33.75</v>
      </c>
      <c r="O33" s="33">
        <v>8.48</v>
      </c>
      <c r="P33" s="33">
        <v>60.6</v>
      </c>
      <c r="Q33" s="33">
        <f t="shared" si="1"/>
        <v>69.08</v>
      </c>
      <c r="R33" s="33">
        <f t="shared" si="2"/>
        <v>102.83</v>
      </c>
      <c r="S33" s="81"/>
      <c r="T33" s="81"/>
      <c r="U33" s="81"/>
      <c r="V33" t="s">
        <v>71</v>
      </c>
      <c r="W33" s="129"/>
      <c r="X33" s="129"/>
      <c r="Y33" s="129"/>
      <c r="Z33" s="129"/>
    </row>
    <row r="34" spans="1:26">
      <c r="A34" s="32" t="s">
        <v>60</v>
      </c>
      <c r="B34" s="40"/>
      <c r="C34" s="34">
        <v>8.5</v>
      </c>
      <c r="D34" s="33">
        <v>1.9</v>
      </c>
      <c r="E34" s="128">
        <v>1000</v>
      </c>
      <c r="F34" s="40" t="s">
        <v>32</v>
      </c>
      <c r="G34" s="71" t="s">
        <v>32</v>
      </c>
      <c r="H34" s="72"/>
      <c r="I34" s="70"/>
      <c r="J34" s="71"/>
      <c r="K34" s="72"/>
      <c r="L34" s="70"/>
      <c r="M34" s="72"/>
      <c r="N34" s="33">
        <f>(C34)+(D34*15)</f>
        <v>37</v>
      </c>
      <c r="O34" s="33">
        <v>8.48</v>
      </c>
      <c r="P34" s="33">
        <v>60.6</v>
      </c>
      <c r="Q34" s="33">
        <f t="shared" si="1"/>
        <v>69.08</v>
      </c>
      <c r="R34" s="33">
        <f t="shared" si="2"/>
        <v>106.08</v>
      </c>
      <c r="U34" s="81"/>
      <c r="V34" s="81" t="s">
        <v>71</v>
      </c>
      <c r="W34" s="129"/>
      <c r="X34" s="129"/>
      <c r="Y34" s="129"/>
      <c r="Z34" s="129"/>
    </row>
    <row r="35" spans="1:26">
      <c r="A35" s="44" t="s">
        <v>117</v>
      </c>
      <c r="B35" s="40"/>
      <c r="C35" s="130">
        <v>0</v>
      </c>
      <c r="D35" s="131">
        <v>12.5</v>
      </c>
      <c r="E35" s="132">
        <v>5000</v>
      </c>
      <c r="F35" s="66">
        <v>2.5</v>
      </c>
      <c r="G35" s="67">
        <v>5001</v>
      </c>
      <c r="H35" s="72"/>
      <c r="I35" s="70"/>
      <c r="J35" s="71"/>
      <c r="K35" s="72"/>
      <c r="L35" s="70"/>
      <c r="M35" s="72"/>
      <c r="N35" s="87">
        <f>C35+D35+(F35*10)</f>
        <v>37.5</v>
      </c>
      <c r="O35" s="33">
        <v>8.48</v>
      </c>
      <c r="P35" s="33">
        <v>60.6</v>
      </c>
      <c r="Q35" s="33">
        <f t="shared" si="1"/>
        <v>69.08</v>
      </c>
      <c r="R35" s="33">
        <f t="shared" si="2"/>
        <v>106.58</v>
      </c>
      <c r="U35" s="81"/>
      <c r="V35" s="81" t="s">
        <v>71</v>
      </c>
      <c r="W35" s="129"/>
      <c r="X35" s="129"/>
      <c r="Y35" s="129"/>
      <c r="Z35" s="129"/>
    </row>
    <row r="36" spans="1:26">
      <c r="A36" s="44" t="s">
        <v>61</v>
      </c>
      <c r="B36" s="40"/>
      <c r="C36" s="34">
        <v>0</v>
      </c>
      <c r="D36" s="33">
        <v>2.21</v>
      </c>
      <c r="E36" s="128">
        <v>1000</v>
      </c>
      <c r="F36" s="40"/>
      <c r="G36" s="71"/>
      <c r="H36" s="72"/>
      <c r="I36" s="70"/>
      <c r="J36" s="71"/>
      <c r="K36" s="72"/>
      <c r="L36" s="70"/>
      <c r="M36" s="72"/>
      <c r="N36" s="33">
        <f>(C36)+(D36*15)</f>
        <v>33.15</v>
      </c>
      <c r="O36" s="33">
        <v>8.48</v>
      </c>
      <c r="P36" s="33">
        <v>60.6</v>
      </c>
      <c r="Q36" s="33">
        <f t="shared" si="1"/>
        <v>69.08</v>
      </c>
      <c r="R36" s="33">
        <f t="shared" si="2"/>
        <v>102.22999999999999</v>
      </c>
      <c r="U36" s="81"/>
      <c r="V36" s="81" t="s">
        <v>71</v>
      </c>
      <c r="W36" s="129"/>
      <c r="X36" s="129"/>
      <c r="Y36" s="129"/>
      <c r="Z36" s="129"/>
    </row>
    <row r="37" spans="1:26" ht="15.75" thickBot="1">
      <c r="A37" s="84" t="s">
        <v>119</v>
      </c>
      <c r="B37" s="74"/>
      <c r="C37" s="126">
        <v>39.450000000000003</v>
      </c>
      <c r="D37" s="127">
        <v>3.99</v>
      </c>
      <c r="E37" s="134">
        <v>1000</v>
      </c>
      <c r="F37" s="74"/>
      <c r="G37" s="76"/>
      <c r="H37" s="77"/>
      <c r="I37" s="75"/>
      <c r="J37" s="76"/>
      <c r="K37" s="77"/>
      <c r="L37" s="75"/>
      <c r="M37" s="77"/>
      <c r="N37" s="33">
        <f>(C37)+(D37*15)</f>
        <v>99.300000000000011</v>
      </c>
      <c r="O37" s="33">
        <v>8.48</v>
      </c>
      <c r="P37" s="33">
        <v>60.6</v>
      </c>
      <c r="Q37" s="33">
        <f t="shared" si="1"/>
        <v>69.08</v>
      </c>
      <c r="R37" s="33">
        <f t="shared" si="2"/>
        <v>168.38</v>
      </c>
      <c r="U37" s="81"/>
      <c r="V37" s="81" t="s">
        <v>71</v>
      </c>
      <c r="W37" s="129"/>
      <c r="X37" s="129"/>
      <c r="Y37" s="129"/>
      <c r="Z37" s="129"/>
    </row>
    <row r="38" spans="1:26">
      <c r="O38" t="s">
        <v>32</v>
      </c>
      <c r="P38" t="s">
        <v>32</v>
      </c>
    </row>
    <row r="39" spans="1:26">
      <c r="A39" s="2" t="s">
        <v>47</v>
      </c>
      <c r="B39" s="53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</row>
    <row r="40" spans="1:26">
      <c r="B40" t="s">
        <v>62</v>
      </c>
    </row>
    <row r="41" spans="1:26">
      <c r="B41" s="1" t="s">
        <v>114</v>
      </c>
      <c r="C41" s="1"/>
      <c r="D41" s="1"/>
      <c r="E41" s="1"/>
      <c r="F41" s="1"/>
      <c r="G41" s="1"/>
    </row>
    <row r="42" spans="1:26">
      <c r="B42" t="s">
        <v>139</v>
      </c>
    </row>
  </sheetData>
  <sheetProtection formatCells="0" formatColumns="0" formatRows="0"/>
  <mergeCells count="5">
    <mergeCell ref="S5:V5"/>
    <mergeCell ref="S6:S7"/>
    <mergeCell ref="T6:T7"/>
    <mergeCell ref="U6:U7"/>
    <mergeCell ref="V6:V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9"/>
  <sheetViews>
    <sheetView tabSelected="1" zoomScaleNormal="100" workbookViewId="0">
      <selection activeCell="W1" sqref="W1:W1048576"/>
    </sheetView>
  </sheetViews>
  <sheetFormatPr defaultRowHeight="15"/>
  <cols>
    <col min="1" max="1" width="19.42578125" bestFit="1" customWidth="1"/>
    <col min="2" max="2" width="9" customWidth="1"/>
    <col min="3" max="3" width="9.28515625" bestFit="1" customWidth="1"/>
    <col min="4" max="4" width="9" customWidth="1"/>
    <col min="5" max="5" width="7.28515625" customWidth="1"/>
    <col min="6" max="7" width="6.42578125" customWidth="1"/>
    <col min="8" max="8" width="7.140625" customWidth="1"/>
    <col min="9" max="9" width="6.42578125" customWidth="1"/>
    <col min="10" max="10" width="7.140625" bestFit="1" customWidth="1"/>
    <col min="11" max="11" width="7.140625" customWidth="1"/>
    <col min="12" max="13" width="6.42578125" customWidth="1"/>
    <col min="14" max="14" width="14.7109375" customWidth="1"/>
    <col min="15" max="15" width="10.85546875" bestFit="1" customWidth="1"/>
    <col min="16" max="16" width="16.5703125" bestFit="1" customWidth="1"/>
    <col min="17" max="17" width="10" bestFit="1" customWidth="1"/>
    <col min="18" max="18" width="11.5703125" bestFit="1" customWidth="1"/>
    <col min="19" max="19" width="9.7109375" hidden="1" customWidth="1"/>
    <col min="20" max="22" width="9.140625" hidden="1" customWidth="1"/>
  </cols>
  <sheetData>
    <row r="1" spans="1:22">
      <c r="B1" s="1">
        <v>2011</v>
      </c>
      <c r="C1" s="1" t="s">
        <v>50</v>
      </c>
      <c r="D1" s="1"/>
      <c r="E1" s="1"/>
    </row>
    <row r="2" spans="1:22">
      <c r="C2" s="90" t="s">
        <v>63</v>
      </c>
      <c r="D2" s="1"/>
    </row>
    <row r="3" spans="1:22">
      <c r="B3" s="2" t="s">
        <v>1</v>
      </c>
    </row>
    <row r="4" spans="1:22">
      <c r="C4" s="2" t="s">
        <v>2</v>
      </c>
      <c r="D4" s="2"/>
      <c r="S4" s="145" t="s">
        <v>69</v>
      </c>
      <c r="T4" s="145"/>
      <c r="U4" s="145"/>
      <c r="V4" s="145"/>
    </row>
    <row r="5" spans="1:22" ht="15.75" thickBot="1">
      <c r="B5" s="142" t="s">
        <v>138</v>
      </c>
      <c r="C5" s="2"/>
      <c r="D5" s="2"/>
      <c r="S5" s="146" t="s">
        <v>3</v>
      </c>
      <c r="T5" s="146" t="s">
        <v>4</v>
      </c>
      <c r="U5" s="146" t="s">
        <v>78</v>
      </c>
      <c r="V5" s="146" t="s">
        <v>6</v>
      </c>
    </row>
    <row r="6" spans="1:22" ht="15.75" thickBot="1">
      <c r="A6" s="3" t="s">
        <v>7</v>
      </c>
      <c r="B6" s="4" t="s">
        <v>8</v>
      </c>
      <c r="C6" s="4"/>
      <c r="D6" s="5" t="s">
        <v>52</v>
      </c>
      <c r="E6" s="6"/>
      <c r="F6" s="7"/>
      <c r="G6" s="8" t="s">
        <v>10</v>
      </c>
      <c r="H6" s="9"/>
      <c r="I6" s="7"/>
      <c r="J6" s="8" t="s">
        <v>11</v>
      </c>
      <c r="K6" s="9"/>
      <c r="L6" s="7" t="s">
        <v>12</v>
      </c>
      <c r="M6" s="10"/>
      <c r="N6" s="78" t="s">
        <v>53</v>
      </c>
      <c r="O6" s="11" t="s">
        <v>14</v>
      </c>
      <c r="P6" s="11" t="s">
        <v>15</v>
      </c>
      <c r="Q6" s="11" t="s">
        <v>16</v>
      </c>
      <c r="R6" s="11" t="s">
        <v>16</v>
      </c>
      <c r="S6" s="146"/>
      <c r="T6" s="146"/>
      <c r="U6" s="146"/>
      <c r="V6" s="146"/>
    </row>
    <row r="7" spans="1:22" ht="15.75" thickBot="1">
      <c r="A7" s="13" t="s">
        <v>17</v>
      </c>
      <c r="B7" s="14" t="s">
        <v>18</v>
      </c>
      <c r="C7" s="15" t="s">
        <v>19</v>
      </c>
      <c r="D7" s="16" t="s">
        <v>20</v>
      </c>
      <c r="E7" s="13" t="s">
        <v>21</v>
      </c>
      <c r="F7" s="14" t="s">
        <v>20</v>
      </c>
      <c r="G7" s="17" t="s">
        <v>22</v>
      </c>
      <c r="H7" s="15" t="s">
        <v>23</v>
      </c>
      <c r="I7" s="14" t="s">
        <v>20</v>
      </c>
      <c r="J7" s="17" t="s">
        <v>22</v>
      </c>
      <c r="K7" s="15" t="s">
        <v>23</v>
      </c>
      <c r="L7" s="14" t="s">
        <v>20</v>
      </c>
      <c r="M7" s="79" t="s">
        <v>24</v>
      </c>
      <c r="N7" s="13" t="s">
        <v>25</v>
      </c>
      <c r="O7" s="19" t="s">
        <v>26</v>
      </c>
      <c r="P7" s="19" t="s">
        <v>27</v>
      </c>
      <c r="Q7" s="19" t="s">
        <v>14</v>
      </c>
      <c r="R7" s="19" t="s">
        <v>28</v>
      </c>
      <c r="S7" s="91"/>
      <c r="T7" s="91"/>
      <c r="U7" s="91"/>
      <c r="V7" s="91"/>
    </row>
    <row r="8" spans="1:22" ht="15.75" thickBot="1">
      <c r="A8" s="20" t="s">
        <v>86</v>
      </c>
      <c r="B8" s="116">
        <v>3.42</v>
      </c>
      <c r="C8" s="117"/>
      <c r="D8" s="118">
        <v>4.21</v>
      </c>
      <c r="E8" s="92">
        <v>1000</v>
      </c>
      <c r="F8" s="22"/>
      <c r="G8" s="23"/>
      <c r="H8" s="24"/>
      <c r="I8" s="22"/>
      <c r="J8" s="23"/>
      <c r="K8" s="24"/>
      <c r="L8" s="21"/>
      <c r="M8" s="80"/>
      <c r="N8" s="33">
        <f t="shared" ref="N8:N20" si="0">(B8*3)+(D8*15)</f>
        <v>73.41</v>
      </c>
      <c r="O8" s="25">
        <v>8.48</v>
      </c>
      <c r="P8" s="25">
        <v>60.6</v>
      </c>
      <c r="Q8" s="25">
        <f>O8+P8</f>
        <v>69.08</v>
      </c>
      <c r="R8" s="25">
        <f>N8+Q8</f>
        <v>142.49</v>
      </c>
      <c r="S8" s="91"/>
      <c r="T8" s="91"/>
      <c r="U8" s="91"/>
      <c r="V8" s="101" t="s">
        <v>71</v>
      </c>
    </row>
    <row r="9" spans="1:22" ht="15.75" thickBot="1">
      <c r="A9" s="26" t="s">
        <v>87</v>
      </c>
      <c r="B9" s="103">
        <v>0</v>
      </c>
      <c r="C9" s="107"/>
      <c r="D9" s="104">
        <v>4.5</v>
      </c>
      <c r="E9" s="92">
        <v>1000</v>
      </c>
      <c r="F9" s="27"/>
      <c r="G9" s="28"/>
      <c r="H9" s="29"/>
      <c r="I9" s="30"/>
      <c r="J9" s="28"/>
      <c r="K9" s="29"/>
      <c r="L9" s="27"/>
      <c r="M9" s="28"/>
      <c r="N9" s="33">
        <f t="shared" si="0"/>
        <v>67.5</v>
      </c>
      <c r="O9" s="25">
        <v>8.48</v>
      </c>
      <c r="P9" s="25">
        <v>60.6</v>
      </c>
      <c r="Q9" s="25">
        <f t="shared" ref="Q9:Q43" si="1">O9+P9</f>
        <v>69.08</v>
      </c>
      <c r="R9" s="25">
        <f t="shared" ref="R9:R43" si="2">N9+Q9</f>
        <v>136.57999999999998</v>
      </c>
      <c r="S9" s="12"/>
      <c r="T9" s="12"/>
      <c r="U9" s="12"/>
      <c r="V9" s="101" t="s">
        <v>71</v>
      </c>
    </row>
    <row r="10" spans="1:22" ht="15.75" thickBot="1">
      <c r="A10" s="26" t="s">
        <v>88</v>
      </c>
      <c r="B10" s="103">
        <v>7.17</v>
      </c>
      <c r="C10" s="107" t="s">
        <v>32</v>
      </c>
      <c r="D10" s="104">
        <v>1.21</v>
      </c>
      <c r="E10" s="92">
        <v>1000</v>
      </c>
      <c r="F10" s="27"/>
      <c r="G10" s="28"/>
      <c r="H10" s="29"/>
      <c r="I10" s="30"/>
      <c r="J10" s="28"/>
      <c r="K10" s="29"/>
      <c r="L10" s="27"/>
      <c r="M10" s="28"/>
      <c r="N10" s="33">
        <f t="shared" si="0"/>
        <v>39.659999999999997</v>
      </c>
      <c r="O10" s="25">
        <v>8.48</v>
      </c>
      <c r="P10" s="25">
        <v>60.6</v>
      </c>
      <c r="Q10" s="25">
        <f t="shared" si="1"/>
        <v>69.08</v>
      </c>
      <c r="R10" s="25">
        <f t="shared" si="2"/>
        <v>108.74</v>
      </c>
      <c r="S10" s="12"/>
      <c r="T10" s="12"/>
      <c r="U10" s="12"/>
      <c r="V10" s="101" t="s">
        <v>71</v>
      </c>
    </row>
    <row r="11" spans="1:22" ht="15.75" thickBot="1">
      <c r="A11" s="26" t="s">
        <v>89</v>
      </c>
      <c r="B11" s="103">
        <v>2.23</v>
      </c>
      <c r="C11" s="107"/>
      <c r="D11" s="104">
        <v>4.4000000000000004</v>
      </c>
      <c r="E11" s="92">
        <v>1000</v>
      </c>
      <c r="F11" s="27"/>
      <c r="G11" s="28"/>
      <c r="H11" s="29"/>
      <c r="I11" s="30"/>
      <c r="J11" s="28"/>
      <c r="K11" s="29"/>
      <c r="L11" s="27"/>
      <c r="M11" s="28"/>
      <c r="N11" s="33">
        <f t="shared" si="0"/>
        <v>72.69</v>
      </c>
      <c r="O11" s="25">
        <v>8.48</v>
      </c>
      <c r="P11" s="25">
        <v>60.6</v>
      </c>
      <c r="Q11" s="25">
        <f t="shared" si="1"/>
        <v>69.08</v>
      </c>
      <c r="R11" s="25">
        <f t="shared" si="2"/>
        <v>141.76999999999998</v>
      </c>
      <c r="S11" s="12"/>
      <c r="T11" s="12"/>
      <c r="U11" s="12"/>
      <c r="V11" s="101" t="s">
        <v>71</v>
      </c>
    </row>
    <row r="12" spans="1:22" ht="15.75" thickBot="1">
      <c r="A12" s="26" t="s">
        <v>90</v>
      </c>
      <c r="B12" s="103">
        <v>0</v>
      </c>
      <c r="C12" s="107" t="s">
        <v>32</v>
      </c>
      <c r="D12" s="104">
        <v>2.5</v>
      </c>
      <c r="E12" s="92">
        <v>1000</v>
      </c>
      <c r="F12" s="27"/>
      <c r="G12" s="28"/>
      <c r="H12" s="29"/>
      <c r="I12" s="30"/>
      <c r="J12" s="28"/>
      <c r="K12" s="29"/>
      <c r="L12" s="27"/>
      <c r="M12" s="28"/>
      <c r="N12" s="25">
        <f t="shared" si="0"/>
        <v>37.5</v>
      </c>
      <c r="O12" s="25">
        <v>8.48</v>
      </c>
      <c r="P12" s="25">
        <v>60.6</v>
      </c>
      <c r="Q12" s="25">
        <f t="shared" si="1"/>
        <v>69.08</v>
      </c>
      <c r="R12" s="25">
        <f t="shared" si="2"/>
        <v>106.58</v>
      </c>
      <c r="S12" s="12"/>
      <c r="T12" s="12"/>
      <c r="U12" s="12"/>
      <c r="V12" s="101" t="s">
        <v>71</v>
      </c>
    </row>
    <row r="13" spans="1:22" ht="15.75" thickBot="1">
      <c r="A13" s="32" t="s">
        <v>91</v>
      </c>
      <c r="B13" s="103">
        <v>-0.9</v>
      </c>
      <c r="C13" s="107" t="s">
        <v>32</v>
      </c>
      <c r="D13" s="104">
        <v>7.46</v>
      </c>
      <c r="E13" s="92">
        <v>1000</v>
      </c>
      <c r="F13" s="27"/>
      <c r="G13" s="28"/>
      <c r="H13" s="29"/>
      <c r="I13" s="30"/>
      <c r="J13" s="28"/>
      <c r="K13" s="29"/>
      <c r="L13" s="27"/>
      <c r="M13" s="28"/>
      <c r="N13" s="25">
        <f t="shared" si="0"/>
        <v>109.2</v>
      </c>
      <c r="O13" s="25">
        <v>8.48</v>
      </c>
      <c r="P13" s="25">
        <v>60.6</v>
      </c>
      <c r="Q13" s="25">
        <f t="shared" si="1"/>
        <v>69.08</v>
      </c>
      <c r="R13" s="25">
        <f t="shared" si="2"/>
        <v>178.28</v>
      </c>
      <c r="S13" s="12"/>
      <c r="T13" s="12"/>
      <c r="U13" s="12"/>
      <c r="V13" s="101" t="s">
        <v>71</v>
      </c>
    </row>
    <row r="14" spans="1:22" ht="15.75" thickBot="1">
      <c r="A14" s="26" t="s">
        <v>92</v>
      </c>
      <c r="B14" s="103">
        <v>0</v>
      </c>
      <c r="C14" s="107" t="s">
        <v>32</v>
      </c>
      <c r="D14" s="104">
        <v>4.8</v>
      </c>
      <c r="E14" s="92">
        <v>1000</v>
      </c>
      <c r="F14" s="27"/>
      <c r="G14" s="28"/>
      <c r="H14" s="29"/>
      <c r="I14" s="30"/>
      <c r="J14" s="28"/>
      <c r="K14" s="29"/>
      <c r="L14" s="27"/>
      <c r="M14" s="28"/>
      <c r="N14" s="25">
        <f t="shared" si="0"/>
        <v>72</v>
      </c>
      <c r="O14" s="25">
        <v>8.48</v>
      </c>
      <c r="P14" s="25">
        <v>60.6</v>
      </c>
      <c r="Q14" s="25">
        <f t="shared" si="1"/>
        <v>69.08</v>
      </c>
      <c r="R14" s="25">
        <f t="shared" si="2"/>
        <v>141.07999999999998</v>
      </c>
      <c r="S14" s="12"/>
      <c r="T14" s="12"/>
      <c r="U14" s="12"/>
      <c r="V14" s="101" t="s">
        <v>71</v>
      </c>
    </row>
    <row r="15" spans="1:22" ht="15.75" thickBot="1">
      <c r="A15" s="26" t="s">
        <v>93</v>
      </c>
      <c r="B15" s="103">
        <f>3-2.83</f>
        <v>0.16999999999999993</v>
      </c>
      <c r="C15" s="107"/>
      <c r="D15" s="104">
        <f>8.4-4.04</f>
        <v>4.3600000000000003</v>
      </c>
      <c r="E15" s="92">
        <v>1000</v>
      </c>
      <c r="F15" s="27"/>
      <c r="G15" s="28"/>
      <c r="H15" s="29"/>
      <c r="I15" s="30"/>
      <c r="J15" s="28"/>
      <c r="K15" s="29"/>
      <c r="L15" s="27"/>
      <c r="M15" s="28"/>
      <c r="N15" s="25">
        <f t="shared" si="0"/>
        <v>65.910000000000011</v>
      </c>
      <c r="O15" s="25">
        <v>8.48</v>
      </c>
      <c r="P15" s="25">
        <v>60.6</v>
      </c>
      <c r="Q15" s="25">
        <f t="shared" si="1"/>
        <v>69.08</v>
      </c>
      <c r="R15" s="25">
        <f t="shared" si="2"/>
        <v>134.99</v>
      </c>
      <c r="S15" s="12"/>
      <c r="T15" s="12"/>
      <c r="U15" s="12"/>
      <c r="V15" s="101" t="s">
        <v>71</v>
      </c>
    </row>
    <row r="16" spans="1:22" ht="15.75" thickBot="1">
      <c r="A16" s="26" t="s">
        <v>94</v>
      </c>
      <c r="B16" s="103">
        <v>2</v>
      </c>
      <c r="C16" s="107" t="s">
        <v>32</v>
      </c>
      <c r="D16" s="104">
        <v>6.5</v>
      </c>
      <c r="E16" s="92">
        <v>1000</v>
      </c>
      <c r="F16" s="27"/>
      <c r="G16" s="28"/>
      <c r="H16" s="29"/>
      <c r="I16" s="30"/>
      <c r="J16" s="28"/>
      <c r="K16" s="29"/>
      <c r="L16" s="27"/>
      <c r="M16" s="28"/>
      <c r="N16" s="33">
        <f t="shared" si="0"/>
        <v>103.5</v>
      </c>
      <c r="O16" s="25">
        <v>8.48</v>
      </c>
      <c r="P16" s="25">
        <v>60.6</v>
      </c>
      <c r="Q16" s="25">
        <f t="shared" si="1"/>
        <v>69.08</v>
      </c>
      <c r="R16" s="25">
        <f t="shared" si="2"/>
        <v>172.57999999999998</v>
      </c>
      <c r="S16" s="12"/>
      <c r="T16" s="12"/>
      <c r="U16" s="12"/>
      <c r="V16" s="101" t="s">
        <v>71</v>
      </c>
    </row>
    <row r="17" spans="1:22" ht="15.75" thickBot="1">
      <c r="A17" s="26" t="s">
        <v>81</v>
      </c>
      <c r="B17" s="103">
        <v>0</v>
      </c>
      <c r="C17" s="107" t="s">
        <v>32</v>
      </c>
      <c r="D17" s="104">
        <v>4.5</v>
      </c>
      <c r="E17" s="92">
        <v>1000</v>
      </c>
      <c r="F17" s="27"/>
      <c r="G17" s="28"/>
      <c r="H17" s="29"/>
      <c r="I17" s="30"/>
      <c r="J17" s="28"/>
      <c r="K17" s="29"/>
      <c r="L17" s="27"/>
      <c r="M17" s="28"/>
      <c r="N17" s="25">
        <f t="shared" si="0"/>
        <v>67.5</v>
      </c>
      <c r="O17" s="25">
        <v>8.48</v>
      </c>
      <c r="P17" s="25">
        <v>60.6</v>
      </c>
      <c r="Q17" s="25">
        <f t="shared" si="1"/>
        <v>69.08</v>
      </c>
      <c r="R17" s="25">
        <f t="shared" si="2"/>
        <v>136.57999999999998</v>
      </c>
      <c r="S17" s="12"/>
      <c r="T17" s="12"/>
      <c r="U17" s="12"/>
      <c r="V17" s="101" t="s">
        <v>71</v>
      </c>
    </row>
    <row r="18" spans="1:22" ht="15.75" thickBot="1">
      <c r="A18" s="26" t="s">
        <v>95</v>
      </c>
      <c r="B18" s="103">
        <v>0</v>
      </c>
      <c r="C18" s="107" t="s">
        <v>32</v>
      </c>
      <c r="D18" s="104">
        <v>3</v>
      </c>
      <c r="E18" s="92">
        <v>1000</v>
      </c>
      <c r="F18" s="27"/>
      <c r="G18" s="28"/>
      <c r="H18" s="29"/>
      <c r="I18" s="30"/>
      <c r="J18" s="28"/>
      <c r="K18" s="29"/>
      <c r="L18" s="27"/>
      <c r="M18" s="28"/>
      <c r="N18" s="25">
        <f t="shared" si="0"/>
        <v>45</v>
      </c>
      <c r="O18" s="25">
        <v>8.48</v>
      </c>
      <c r="P18" s="25">
        <v>60.6</v>
      </c>
      <c r="Q18" s="25">
        <f t="shared" si="1"/>
        <v>69.08</v>
      </c>
      <c r="R18" s="25">
        <f t="shared" si="2"/>
        <v>114.08</v>
      </c>
      <c r="S18" s="12"/>
      <c r="T18" s="12"/>
      <c r="U18" s="12"/>
      <c r="V18" s="101" t="s">
        <v>71</v>
      </c>
    </row>
    <row r="19" spans="1:22" ht="15.75" thickBot="1">
      <c r="A19" s="26" t="s">
        <v>79</v>
      </c>
      <c r="B19" s="103">
        <v>2.73</v>
      </c>
      <c r="C19" s="107"/>
      <c r="D19" s="104">
        <v>4.93</v>
      </c>
      <c r="E19" s="92">
        <v>1000</v>
      </c>
      <c r="F19" s="27"/>
      <c r="G19" s="28"/>
      <c r="H19" s="29"/>
      <c r="I19" s="30"/>
      <c r="J19" s="28"/>
      <c r="K19" s="29"/>
      <c r="L19" s="27"/>
      <c r="M19" s="28"/>
      <c r="N19" s="25">
        <f t="shared" si="0"/>
        <v>82.139999999999986</v>
      </c>
      <c r="O19" s="25">
        <v>8.48</v>
      </c>
      <c r="P19" s="25">
        <v>60.6</v>
      </c>
      <c r="Q19" s="25">
        <f t="shared" si="1"/>
        <v>69.08</v>
      </c>
      <c r="R19" s="25">
        <f t="shared" si="2"/>
        <v>151.21999999999997</v>
      </c>
      <c r="S19" s="12"/>
      <c r="T19" s="12"/>
      <c r="U19" s="101" t="s">
        <v>71</v>
      </c>
      <c r="V19" s="101" t="s">
        <v>71</v>
      </c>
    </row>
    <row r="20" spans="1:22" ht="15.75" thickBot="1">
      <c r="A20" s="93" t="s">
        <v>96</v>
      </c>
      <c r="B20" s="108">
        <v>2.56</v>
      </c>
      <c r="C20" s="109" t="s">
        <v>32</v>
      </c>
      <c r="D20" s="110">
        <v>3.5</v>
      </c>
      <c r="E20" s="92">
        <v>1000</v>
      </c>
      <c r="F20" s="35"/>
      <c r="G20" s="36"/>
      <c r="H20" s="37"/>
      <c r="I20" s="38"/>
      <c r="J20" s="36"/>
      <c r="K20" s="37"/>
      <c r="L20" s="35"/>
      <c r="M20" s="36"/>
      <c r="N20" s="25">
        <f t="shared" si="0"/>
        <v>60.18</v>
      </c>
      <c r="O20" s="25">
        <v>8.48</v>
      </c>
      <c r="P20" s="25">
        <v>60.6</v>
      </c>
      <c r="Q20" s="25">
        <f t="shared" si="1"/>
        <v>69.08</v>
      </c>
      <c r="R20" s="25">
        <f t="shared" si="2"/>
        <v>129.26</v>
      </c>
      <c r="S20" s="12"/>
      <c r="T20" s="12"/>
      <c r="U20" s="12"/>
      <c r="V20" s="101" t="s">
        <v>71</v>
      </c>
    </row>
    <row r="21" spans="1:22" ht="15.75" thickBot="1">
      <c r="A21" s="26" t="s">
        <v>97</v>
      </c>
      <c r="B21" s="103">
        <v>0</v>
      </c>
      <c r="C21" s="104"/>
      <c r="D21" s="105">
        <v>3.75</v>
      </c>
      <c r="E21" s="92">
        <v>1000</v>
      </c>
      <c r="F21" s="27"/>
      <c r="G21" s="28"/>
      <c r="H21" s="18"/>
      <c r="I21" s="30"/>
      <c r="J21" s="28"/>
      <c r="K21" s="18"/>
      <c r="L21" s="27"/>
      <c r="M21" s="18"/>
      <c r="N21" s="25">
        <f>(C21)+(D21*15)</f>
        <v>56.25</v>
      </c>
      <c r="O21" s="25">
        <v>8.48</v>
      </c>
      <c r="P21" s="25">
        <v>60.6</v>
      </c>
      <c r="Q21" s="25">
        <f t="shared" si="1"/>
        <v>69.08</v>
      </c>
      <c r="R21" s="25">
        <f t="shared" si="2"/>
        <v>125.33</v>
      </c>
      <c r="S21" s="12"/>
      <c r="T21" s="12"/>
      <c r="U21" s="12"/>
      <c r="V21" s="101" t="s">
        <v>71</v>
      </c>
    </row>
    <row r="22" spans="1:22" ht="15.75" thickBot="1">
      <c r="A22" s="26" t="s">
        <v>107</v>
      </c>
      <c r="B22" s="40"/>
      <c r="C22" s="34">
        <v>-8.48</v>
      </c>
      <c r="D22" s="33">
        <v>1.96</v>
      </c>
      <c r="E22" s="92">
        <v>1000</v>
      </c>
      <c r="F22" s="27"/>
      <c r="G22" s="42"/>
      <c r="H22" s="43"/>
      <c r="I22" s="41"/>
      <c r="J22" s="42"/>
      <c r="K22" s="43"/>
      <c r="L22" s="41"/>
      <c r="M22" s="43"/>
      <c r="N22" s="25">
        <f>(C22)+(D22*15)</f>
        <v>20.919999999999998</v>
      </c>
      <c r="O22" s="25">
        <v>8.48</v>
      </c>
      <c r="P22" s="25">
        <v>60.6</v>
      </c>
      <c r="Q22" s="25">
        <f t="shared" si="1"/>
        <v>69.08</v>
      </c>
      <c r="R22" s="25">
        <f t="shared" si="2"/>
        <v>90</v>
      </c>
      <c r="S22" s="12"/>
      <c r="T22" s="12"/>
      <c r="U22" s="12"/>
      <c r="V22" s="119" t="s">
        <v>71</v>
      </c>
    </row>
    <row r="23" spans="1:22" ht="15.75" thickBot="1">
      <c r="A23" s="26" t="s">
        <v>98</v>
      </c>
      <c r="B23" s="103">
        <v>16.670000000000002</v>
      </c>
      <c r="C23" s="104" t="s">
        <v>32</v>
      </c>
      <c r="D23" s="105">
        <v>2.39</v>
      </c>
      <c r="E23" s="92">
        <v>1000</v>
      </c>
      <c r="F23" s="27"/>
      <c r="G23" s="42"/>
      <c r="H23" s="43"/>
      <c r="I23" s="41"/>
      <c r="J23" s="42"/>
      <c r="K23" s="43"/>
      <c r="L23" s="41"/>
      <c r="M23" s="43"/>
      <c r="N23" s="25">
        <f>(B23*3)+(D23*15)</f>
        <v>85.860000000000014</v>
      </c>
      <c r="O23" s="25">
        <v>8.48</v>
      </c>
      <c r="P23" s="25">
        <v>60.6</v>
      </c>
      <c r="Q23" s="25">
        <f t="shared" si="1"/>
        <v>69.08</v>
      </c>
      <c r="R23" s="25">
        <f t="shared" si="2"/>
        <v>154.94</v>
      </c>
      <c r="S23" s="12"/>
      <c r="T23" s="12"/>
      <c r="U23" s="12"/>
      <c r="V23" s="101" t="s">
        <v>71</v>
      </c>
    </row>
    <row r="24" spans="1:22" ht="15.75" thickBot="1">
      <c r="A24" s="32" t="s">
        <v>108</v>
      </c>
      <c r="B24" s="40"/>
      <c r="C24" s="34">
        <v>0</v>
      </c>
      <c r="D24" s="33">
        <v>2.58</v>
      </c>
      <c r="E24" s="92">
        <v>1000</v>
      </c>
      <c r="F24" s="27"/>
      <c r="G24" s="42"/>
      <c r="H24" s="43"/>
      <c r="I24" s="41"/>
      <c r="J24" s="42"/>
      <c r="K24" s="43"/>
      <c r="L24" s="41"/>
      <c r="M24" s="43"/>
      <c r="N24" s="25">
        <f>(C24)+(D24*15)</f>
        <v>38.700000000000003</v>
      </c>
      <c r="O24" s="25">
        <v>8.48</v>
      </c>
      <c r="P24" s="25">
        <v>60.6</v>
      </c>
      <c r="Q24" s="25">
        <f t="shared" si="1"/>
        <v>69.08</v>
      </c>
      <c r="R24" s="25">
        <f t="shared" si="2"/>
        <v>107.78</v>
      </c>
      <c r="S24" s="12"/>
      <c r="T24" s="12"/>
      <c r="U24" s="12"/>
      <c r="V24" s="119" t="s">
        <v>102</v>
      </c>
    </row>
    <row r="25" spans="1:22" ht="15.75" thickBot="1">
      <c r="A25" s="26" t="s">
        <v>83</v>
      </c>
      <c r="B25" s="103">
        <v>0</v>
      </c>
      <c r="C25" s="104" t="s">
        <v>32</v>
      </c>
      <c r="D25" s="105">
        <v>4.05</v>
      </c>
      <c r="E25" s="92">
        <v>1000</v>
      </c>
      <c r="F25" s="27"/>
      <c r="G25" s="42"/>
      <c r="H25" s="43"/>
      <c r="I25" s="41"/>
      <c r="J25" s="42"/>
      <c r="K25" s="43"/>
      <c r="L25" s="41"/>
      <c r="M25" s="43"/>
      <c r="N25" s="25">
        <f>(B25*3)+(D25*15)</f>
        <v>60.75</v>
      </c>
      <c r="O25" s="25">
        <v>8.48</v>
      </c>
      <c r="P25" s="25">
        <v>60.6</v>
      </c>
      <c r="Q25" s="25">
        <f t="shared" si="1"/>
        <v>69.08</v>
      </c>
      <c r="R25" s="25">
        <f t="shared" si="2"/>
        <v>129.82999999999998</v>
      </c>
      <c r="S25" s="12"/>
      <c r="T25" s="12"/>
      <c r="U25" s="12"/>
      <c r="V25" s="101" t="s">
        <v>71</v>
      </c>
    </row>
    <row r="26" spans="1:22" ht="15.75" thickBot="1">
      <c r="A26" s="31" t="s">
        <v>82</v>
      </c>
      <c r="B26" s="103">
        <v>0.01</v>
      </c>
      <c r="C26" s="104" t="s">
        <v>32</v>
      </c>
      <c r="D26" s="105">
        <v>7.85</v>
      </c>
      <c r="E26" s="92">
        <v>1000</v>
      </c>
      <c r="F26" s="27"/>
      <c r="G26" s="42"/>
      <c r="H26" s="43"/>
      <c r="I26" s="41"/>
      <c r="J26" s="42"/>
      <c r="K26" s="43"/>
      <c r="L26" s="41"/>
      <c r="M26" s="43"/>
      <c r="N26" s="25">
        <f>(B26*3)+(D26*15)</f>
        <v>117.78</v>
      </c>
      <c r="O26" s="25">
        <v>8.48</v>
      </c>
      <c r="P26" s="25">
        <v>60.6</v>
      </c>
      <c r="Q26" s="25">
        <f t="shared" si="1"/>
        <v>69.08</v>
      </c>
      <c r="R26" s="25">
        <f t="shared" si="2"/>
        <v>186.86</v>
      </c>
      <c r="S26" s="12"/>
      <c r="T26" s="12"/>
      <c r="U26" s="12"/>
      <c r="V26" s="101" t="s">
        <v>71</v>
      </c>
    </row>
    <row r="27" spans="1:22" ht="15.75" thickBot="1">
      <c r="A27" s="44" t="s">
        <v>136</v>
      </c>
      <c r="B27" s="40">
        <v>0.05</v>
      </c>
      <c r="C27" s="34"/>
      <c r="D27" s="33">
        <v>3.55</v>
      </c>
      <c r="E27" s="92">
        <v>1000</v>
      </c>
      <c r="F27" s="27"/>
      <c r="G27" s="42"/>
      <c r="H27" s="43"/>
      <c r="I27" s="41"/>
      <c r="J27" s="42"/>
      <c r="K27" s="43"/>
      <c r="L27" s="41"/>
      <c r="M27" s="43"/>
      <c r="N27" s="25">
        <f>(B27*3)+(D27*15)</f>
        <v>53.4</v>
      </c>
      <c r="O27" s="25">
        <v>8.48</v>
      </c>
      <c r="P27" s="25">
        <v>60.6</v>
      </c>
      <c r="Q27" s="25">
        <f t="shared" si="1"/>
        <v>69.08</v>
      </c>
      <c r="R27" s="25">
        <f t="shared" si="2"/>
        <v>122.47999999999999</v>
      </c>
      <c r="S27" s="12"/>
      <c r="T27" s="12"/>
      <c r="U27" s="12"/>
      <c r="V27" s="137" t="s">
        <v>71</v>
      </c>
    </row>
    <row r="28" spans="1:22" ht="15.75" thickBot="1">
      <c r="A28" s="44" t="s">
        <v>113</v>
      </c>
      <c r="B28" s="103">
        <v>0</v>
      </c>
      <c r="C28" s="104" t="s">
        <v>32</v>
      </c>
      <c r="D28" s="105">
        <v>1.55</v>
      </c>
      <c r="E28" s="95">
        <v>3000</v>
      </c>
      <c r="F28" s="27">
        <v>1.46</v>
      </c>
      <c r="G28" s="42">
        <v>3001</v>
      </c>
      <c r="H28" s="43"/>
      <c r="I28" s="41"/>
      <c r="J28" s="42"/>
      <c r="K28" s="43"/>
      <c r="L28" s="41"/>
      <c r="M28" s="43"/>
      <c r="N28" s="33">
        <f>B28 + (D28*3)+(F28*6)</f>
        <v>13.41</v>
      </c>
      <c r="O28" s="25">
        <v>8.48</v>
      </c>
      <c r="P28" s="25">
        <v>60.6</v>
      </c>
      <c r="Q28" s="25">
        <f t="shared" si="1"/>
        <v>69.08</v>
      </c>
      <c r="R28" s="25">
        <f t="shared" si="2"/>
        <v>82.49</v>
      </c>
      <c r="S28" s="12"/>
      <c r="T28" s="12"/>
      <c r="U28" s="12"/>
      <c r="V28" s="124" t="s">
        <v>71</v>
      </c>
    </row>
    <row r="29" spans="1:22" ht="15.75" thickBot="1">
      <c r="A29" s="32" t="s">
        <v>109</v>
      </c>
      <c r="B29" s="40">
        <v>0</v>
      </c>
      <c r="C29" s="34" t="s">
        <v>32</v>
      </c>
      <c r="D29" s="33">
        <v>7.38</v>
      </c>
      <c r="E29" s="95">
        <v>1000</v>
      </c>
      <c r="F29" s="27">
        <v>2.76</v>
      </c>
      <c r="G29" s="42">
        <v>1001</v>
      </c>
      <c r="H29" s="43"/>
      <c r="I29" s="41"/>
      <c r="J29" s="42"/>
      <c r="K29" s="43"/>
      <c r="L29" s="41"/>
      <c r="M29" s="43"/>
      <c r="N29" s="33">
        <f>B29 + (D29*3)+(F29*12)</f>
        <v>55.26</v>
      </c>
      <c r="O29" s="25">
        <v>8.48</v>
      </c>
      <c r="P29" s="25">
        <v>60.6</v>
      </c>
      <c r="Q29" s="25">
        <f t="shared" si="1"/>
        <v>69.08</v>
      </c>
      <c r="R29" s="25">
        <f t="shared" si="2"/>
        <v>124.34</v>
      </c>
      <c r="S29" s="12"/>
      <c r="T29" s="12"/>
      <c r="U29" s="12"/>
      <c r="V29" s="119" t="s">
        <v>71</v>
      </c>
    </row>
    <row r="30" spans="1:22" ht="15.75" thickBot="1">
      <c r="A30" s="26" t="s">
        <v>110</v>
      </c>
      <c r="B30" s="40"/>
      <c r="C30" s="34">
        <v>22.52</v>
      </c>
      <c r="D30" s="33">
        <v>1.01</v>
      </c>
      <c r="E30" s="92">
        <v>1000</v>
      </c>
      <c r="F30" s="27"/>
      <c r="G30" s="42"/>
      <c r="H30" s="43"/>
      <c r="I30" s="41"/>
      <c r="J30" s="42"/>
      <c r="K30" s="43"/>
      <c r="L30" s="41"/>
      <c r="M30" s="43"/>
      <c r="N30" s="25">
        <f>(C30)+(D30*15)</f>
        <v>37.67</v>
      </c>
      <c r="O30" s="25">
        <v>8.48</v>
      </c>
      <c r="P30" s="25">
        <v>60.6</v>
      </c>
      <c r="Q30" s="25">
        <f t="shared" si="1"/>
        <v>69.08</v>
      </c>
      <c r="R30" s="25">
        <f t="shared" si="2"/>
        <v>106.75</v>
      </c>
      <c r="S30" s="12"/>
      <c r="T30" s="12"/>
      <c r="U30" s="12"/>
      <c r="V30" s="119" t="s">
        <v>71</v>
      </c>
    </row>
    <row r="31" spans="1:22" ht="15.75" thickBot="1">
      <c r="A31" s="26" t="s">
        <v>41</v>
      </c>
      <c r="B31" s="40">
        <v>0</v>
      </c>
      <c r="C31" s="34"/>
      <c r="D31" s="33">
        <v>2.88</v>
      </c>
      <c r="E31" s="92">
        <v>1000</v>
      </c>
      <c r="F31" s="27"/>
      <c r="G31" s="42"/>
      <c r="H31" s="43"/>
      <c r="I31" s="41"/>
      <c r="J31" s="42"/>
      <c r="K31" s="43"/>
      <c r="L31" s="41"/>
      <c r="M31" s="43"/>
      <c r="N31" s="25">
        <f>(B31*3)+(D31*15)</f>
        <v>43.199999999999996</v>
      </c>
      <c r="O31" s="25">
        <v>8.48</v>
      </c>
      <c r="P31" s="25">
        <v>60.6</v>
      </c>
      <c r="Q31" s="25">
        <f t="shared" si="1"/>
        <v>69.08</v>
      </c>
      <c r="R31" s="25">
        <f t="shared" si="2"/>
        <v>112.28</v>
      </c>
      <c r="S31" s="12"/>
      <c r="T31" s="12"/>
      <c r="U31" s="12"/>
      <c r="V31" s="136" t="s">
        <v>71</v>
      </c>
    </row>
    <row r="32" spans="1:22" ht="15.75" thickBot="1">
      <c r="A32" s="32" t="s">
        <v>85</v>
      </c>
      <c r="B32" s="103">
        <v>3.84</v>
      </c>
      <c r="C32" s="104" t="s">
        <v>32</v>
      </c>
      <c r="D32" s="105">
        <v>2.16</v>
      </c>
      <c r="E32" s="92">
        <v>1000</v>
      </c>
      <c r="F32" s="27"/>
      <c r="G32" s="42"/>
      <c r="H32" s="43"/>
      <c r="I32" s="41"/>
      <c r="J32" s="42"/>
      <c r="K32" s="43"/>
      <c r="L32" s="41"/>
      <c r="M32" s="43"/>
      <c r="N32" s="25">
        <f>(B32*3)+(D32*15)</f>
        <v>43.92</v>
      </c>
      <c r="O32" s="25">
        <v>8.48</v>
      </c>
      <c r="P32" s="25">
        <v>60.6</v>
      </c>
      <c r="Q32" s="25">
        <f t="shared" si="1"/>
        <v>69.08</v>
      </c>
      <c r="R32" s="25">
        <f t="shared" si="2"/>
        <v>113</v>
      </c>
      <c r="S32" s="12"/>
      <c r="T32" s="12"/>
      <c r="U32" s="12"/>
      <c r="V32" s="136" t="s">
        <v>71</v>
      </c>
    </row>
    <row r="33" spans="1:22" ht="15.75" thickBot="1">
      <c r="A33" s="32" t="s">
        <v>111</v>
      </c>
      <c r="B33" s="40"/>
      <c r="C33" s="34">
        <v>14.08</v>
      </c>
      <c r="D33" s="33">
        <v>2.84</v>
      </c>
      <c r="E33" s="92">
        <v>1000</v>
      </c>
      <c r="F33" s="27"/>
      <c r="G33" s="42"/>
      <c r="H33" s="43"/>
      <c r="I33" s="41"/>
      <c r="J33" s="42"/>
      <c r="K33" s="43"/>
      <c r="L33" s="41"/>
      <c r="M33" s="43"/>
      <c r="N33" s="25">
        <f>(C33)+(D33*15)</f>
        <v>56.679999999999993</v>
      </c>
      <c r="O33" s="25">
        <v>8.48</v>
      </c>
      <c r="P33" s="25">
        <v>60.6</v>
      </c>
      <c r="Q33" s="25">
        <f t="shared" si="1"/>
        <v>69.08</v>
      </c>
      <c r="R33" s="25">
        <f t="shared" si="2"/>
        <v>125.75999999999999</v>
      </c>
      <c r="S33" s="12"/>
      <c r="T33" s="12"/>
      <c r="U33" s="12"/>
      <c r="V33" s="119" t="s">
        <v>71</v>
      </c>
    </row>
    <row r="34" spans="1:22" ht="15.75" thickBot="1">
      <c r="A34" s="26" t="s">
        <v>64</v>
      </c>
      <c r="B34" s="103">
        <v>0</v>
      </c>
      <c r="C34" s="104" t="s">
        <v>32</v>
      </c>
      <c r="D34" s="105">
        <v>6</v>
      </c>
      <c r="E34" s="92">
        <v>1000</v>
      </c>
      <c r="F34" s="27"/>
      <c r="G34" s="42"/>
      <c r="H34" s="43"/>
      <c r="I34" s="41"/>
      <c r="J34" s="42"/>
      <c r="K34" s="43"/>
      <c r="L34" s="41"/>
      <c r="M34" s="43"/>
      <c r="N34" s="25">
        <f>(B34*3)+(D34*15)</f>
        <v>90</v>
      </c>
      <c r="O34" s="25">
        <v>8.48</v>
      </c>
      <c r="P34" s="25">
        <v>60.6</v>
      </c>
      <c r="Q34" s="25">
        <f t="shared" si="1"/>
        <v>69.08</v>
      </c>
      <c r="R34" s="25">
        <f t="shared" si="2"/>
        <v>159.07999999999998</v>
      </c>
      <c r="S34" s="12"/>
      <c r="T34" s="12"/>
      <c r="U34" s="12"/>
      <c r="V34" s="119" t="s">
        <v>71</v>
      </c>
    </row>
    <row r="35" spans="1:22" ht="15.75" thickBot="1">
      <c r="A35" s="26" t="s">
        <v>65</v>
      </c>
      <c r="B35" s="103">
        <v>0</v>
      </c>
      <c r="C35" s="104" t="s">
        <v>32</v>
      </c>
      <c r="D35" s="105">
        <v>1.5</v>
      </c>
      <c r="E35" s="92">
        <v>1000</v>
      </c>
      <c r="F35" s="27"/>
      <c r="G35" s="42"/>
      <c r="H35" s="43"/>
      <c r="I35" s="41"/>
      <c r="J35" s="42"/>
      <c r="K35" s="43"/>
      <c r="L35" s="41"/>
      <c r="M35" s="43"/>
      <c r="N35" s="25">
        <f>(B35*3)+(D35*15)</f>
        <v>22.5</v>
      </c>
      <c r="O35" s="25">
        <v>8.48</v>
      </c>
      <c r="P35" s="25">
        <v>60.6</v>
      </c>
      <c r="Q35" s="25">
        <f t="shared" si="1"/>
        <v>69.08</v>
      </c>
      <c r="R35" s="25">
        <f t="shared" si="2"/>
        <v>91.58</v>
      </c>
      <c r="S35" s="12"/>
      <c r="T35" s="12"/>
      <c r="U35" s="12"/>
      <c r="V35" s="119" t="s">
        <v>71</v>
      </c>
    </row>
    <row r="36" spans="1:22" ht="15.75" thickBot="1">
      <c r="A36" s="26" t="s">
        <v>66</v>
      </c>
      <c r="B36" s="40">
        <v>9.17</v>
      </c>
      <c r="C36" s="34"/>
      <c r="D36" s="33">
        <v>1.66</v>
      </c>
      <c r="E36" s="92">
        <v>1000</v>
      </c>
      <c r="F36" s="27"/>
      <c r="G36" s="42"/>
      <c r="H36" s="43"/>
      <c r="I36" s="41"/>
      <c r="J36" s="42"/>
      <c r="K36" s="43"/>
      <c r="L36" s="41"/>
      <c r="M36" s="43"/>
      <c r="N36" s="25">
        <f>(B36*3)+(D36*15)</f>
        <v>52.41</v>
      </c>
      <c r="O36" s="25">
        <v>8.48</v>
      </c>
      <c r="P36" s="25">
        <v>60.6</v>
      </c>
      <c r="Q36" s="25">
        <f t="shared" si="1"/>
        <v>69.08</v>
      </c>
      <c r="R36" s="25">
        <f t="shared" si="2"/>
        <v>121.49</v>
      </c>
      <c r="S36" s="12"/>
      <c r="T36" s="12"/>
      <c r="U36" s="12"/>
      <c r="V36" s="101" t="s">
        <v>71</v>
      </c>
    </row>
    <row r="37" spans="1:22" ht="15.75" thickBot="1">
      <c r="A37" s="26" t="s">
        <v>70</v>
      </c>
      <c r="B37" s="40"/>
      <c r="C37" s="34">
        <v>0</v>
      </c>
      <c r="D37" s="33">
        <v>4.5</v>
      </c>
      <c r="E37" s="92">
        <v>1000</v>
      </c>
      <c r="F37" s="27"/>
      <c r="G37" s="42"/>
      <c r="H37" s="43"/>
      <c r="I37" s="41"/>
      <c r="J37" s="42"/>
      <c r="K37" s="43"/>
      <c r="L37" s="41"/>
      <c r="M37" s="43"/>
      <c r="N37" s="25">
        <f>(C37)+(D37*15)</f>
        <v>67.5</v>
      </c>
      <c r="O37" s="25">
        <v>8.48</v>
      </c>
      <c r="P37" s="25">
        <v>60.6</v>
      </c>
      <c r="Q37" s="25">
        <f t="shared" si="1"/>
        <v>69.08</v>
      </c>
      <c r="R37" s="25">
        <f t="shared" si="2"/>
        <v>136.57999999999998</v>
      </c>
      <c r="S37" s="12"/>
      <c r="T37" s="12"/>
      <c r="U37" s="12"/>
      <c r="V37" s="97" t="s">
        <v>71</v>
      </c>
    </row>
    <row r="38" spans="1:22" ht="15.75" thickBot="1">
      <c r="A38" s="26" t="s">
        <v>112</v>
      </c>
      <c r="B38" s="40"/>
      <c r="C38" s="34">
        <v>0</v>
      </c>
      <c r="D38" s="33">
        <v>0</v>
      </c>
      <c r="E38" s="92">
        <v>1000</v>
      </c>
      <c r="F38" s="27"/>
      <c r="G38" s="42"/>
      <c r="H38" s="43"/>
      <c r="I38" s="41"/>
      <c r="J38" s="42"/>
      <c r="K38" s="43"/>
      <c r="L38" s="41"/>
      <c r="M38" s="43"/>
      <c r="N38" s="25">
        <f>C38+(D38*E38)</f>
        <v>0</v>
      </c>
      <c r="O38" s="25">
        <v>8.48</v>
      </c>
      <c r="P38" s="25">
        <v>60.6</v>
      </c>
      <c r="Q38" s="25">
        <f t="shared" si="1"/>
        <v>69.08</v>
      </c>
      <c r="R38" s="25">
        <f t="shared" si="2"/>
        <v>69.08</v>
      </c>
      <c r="S38" s="12"/>
      <c r="T38" s="12"/>
      <c r="U38" s="12"/>
      <c r="V38" s="119" t="s">
        <v>71</v>
      </c>
    </row>
    <row r="39" spans="1:22" ht="15.75" thickBot="1">
      <c r="A39" s="26" t="s">
        <v>100</v>
      </c>
      <c r="B39" s="103">
        <v>3.36</v>
      </c>
      <c r="C39" s="104" t="s">
        <v>32</v>
      </c>
      <c r="D39" s="105">
        <v>4.8099999999999996</v>
      </c>
      <c r="E39" s="92">
        <v>1000</v>
      </c>
      <c r="F39" s="27"/>
      <c r="G39" s="42"/>
      <c r="H39" s="43"/>
      <c r="I39" s="41"/>
      <c r="J39" s="42"/>
      <c r="K39" s="43"/>
      <c r="L39" s="41"/>
      <c r="M39" s="43"/>
      <c r="N39" s="25">
        <f>(B39*3)+(D39*15)</f>
        <v>82.22999999999999</v>
      </c>
      <c r="O39" s="25">
        <v>8.48</v>
      </c>
      <c r="P39" s="25">
        <v>60.6</v>
      </c>
      <c r="Q39" s="25">
        <f t="shared" si="1"/>
        <v>69.08</v>
      </c>
      <c r="R39" s="25">
        <f t="shared" si="2"/>
        <v>151.31</v>
      </c>
      <c r="S39" s="12"/>
      <c r="T39" s="12"/>
      <c r="U39" s="12"/>
      <c r="V39" s="101" t="s">
        <v>71</v>
      </c>
    </row>
    <row r="40" spans="1:22" ht="15.75" thickBot="1">
      <c r="A40" s="26" t="s">
        <v>99</v>
      </c>
      <c r="B40" s="103">
        <v>0.75</v>
      </c>
      <c r="C40" s="104"/>
      <c r="D40" s="105">
        <v>2.7</v>
      </c>
      <c r="E40" s="92">
        <v>1000</v>
      </c>
      <c r="F40" s="27"/>
      <c r="G40" s="42"/>
      <c r="H40" s="43"/>
      <c r="I40" s="41"/>
      <c r="J40" s="42"/>
      <c r="K40" s="43"/>
      <c r="L40" s="41"/>
      <c r="M40" s="43"/>
      <c r="N40" s="25">
        <f>(B40*3)+(D40*15)</f>
        <v>42.75</v>
      </c>
      <c r="O40" s="25">
        <v>8.48</v>
      </c>
      <c r="P40" s="25">
        <v>60.6</v>
      </c>
      <c r="Q40" s="25">
        <f t="shared" si="1"/>
        <v>69.08</v>
      </c>
      <c r="R40" s="25">
        <f t="shared" si="2"/>
        <v>111.83</v>
      </c>
      <c r="S40" s="12"/>
      <c r="T40" s="12"/>
      <c r="U40" s="12"/>
      <c r="V40" s="101" t="s">
        <v>71</v>
      </c>
    </row>
    <row r="41" spans="1:22" ht="15.75" thickBot="1">
      <c r="A41" s="26" t="s">
        <v>67</v>
      </c>
      <c r="B41" s="40">
        <v>13.17</v>
      </c>
      <c r="C41" s="34"/>
      <c r="D41" s="33">
        <v>2.79</v>
      </c>
      <c r="E41" s="92">
        <v>1000</v>
      </c>
      <c r="F41" s="27">
        <v>6.46</v>
      </c>
      <c r="G41" s="42">
        <v>15001</v>
      </c>
      <c r="H41" s="43">
        <v>100000</v>
      </c>
      <c r="I41" s="41">
        <v>8.4600000000000009</v>
      </c>
      <c r="J41" s="42">
        <v>100001</v>
      </c>
      <c r="K41" s="43" t="s">
        <v>32</v>
      </c>
      <c r="L41" s="41" t="s">
        <v>32</v>
      </c>
      <c r="M41" s="43" t="s">
        <v>32</v>
      </c>
      <c r="N41" s="25">
        <f>(B41*3)+(D41*15)</f>
        <v>81.36</v>
      </c>
      <c r="O41" s="25">
        <v>8.48</v>
      </c>
      <c r="P41" s="25">
        <v>60.6</v>
      </c>
      <c r="Q41" s="25">
        <f t="shared" si="1"/>
        <v>69.08</v>
      </c>
      <c r="R41" s="25">
        <f t="shared" si="2"/>
        <v>150.44</v>
      </c>
      <c r="S41" s="12"/>
      <c r="T41" s="12"/>
      <c r="U41" s="12"/>
      <c r="V41" s="137" t="s">
        <v>71</v>
      </c>
    </row>
    <row r="42" spans="1:22" ht="15.75" thickBot="1">
      <c r="A42" s="26" t="s">
        <v>68</v>
      </c>
      <c r="B42" s="103">
        <v>7.65</v>
      </c>
      <c r="C42" s="104"/>
      <c r="D42" s="105">
        <v>1</v>
      </c>
      <c r="E42" s="92">
        <v>1000</v>
      </c>
      <c r="F42" s="27"/>
      <c r="G42" s="42"/>
      <c r="H42" s="43"/>
      <c r="I42" s="41"/>
      <c r="J42" s="42"/>
      <c r="K42" s="43"/>
      <c r="L42" s="41"/>
      <c r="M42" s="43"/>
      <c r="N42" s="25">
        <f>(B42*3)+(D42*15)</f>
        <v>37.950000000000003</v>
      </c>
      <c r="O42" s="25">
        <v>8.48</v>
      </c>
      <c r="P42" s="25">
        <v>60.6</v>
      </c>
      <c r="Q42" s="25">
        <f t="shared" si="1"/>
        <v>69.08</v>
      </c>
      <c r="R42" s="25">
        <f t="shared" si="2"/>
        <v>107.03</v>
      </c>
      <c r="S42" s="12"/>
      <c r="T42" s="12"/>
      <c r="U42" s="12"/>
      <c r="V42" s="101" t="s">
        <v>71</v>
      </c>
    </row>
    <row r="43" spans="1:22">
      <c r="A43" s="31" t="s">
        <v>84</v>
      </c>
      <c r="B43" s="103"/>
      <c r="C43" s="104">
        <v>0</v>
      </c>
      <c r="D43" s="105">
        <v>5.53</v>
      </c>
      <c r="E43" s="92">
        <v>1000</v>
      </c>
      <c r="F43" s="27"/>
      <c r="G43" s="42"/>
      <c r="H43" s="43"/>
      <c r="I43" s="41"/>
      <c r="J43" s="42"/>
      <c r="K43" s="43"/>
      <c r="L43" s="41"/>
      <c r="M43" s="43"/>
      <c r="N43" s="25">
        <f>(C43)+(D43*15)</f>
        <v>82.95</v>
      </c>
      <c r="O43" s="25">
        <v>8.48</v>
      </c>
      <c r="P43" s="25">
        <v>60.6</v>
      </c>
      <c r="Q43" s="25">
        <f t="shared" si="1"/>
        <v>69.08</v>
      </c>
      <c r="R43" s="25">
        <f t="shared" si="2"/>
        <v>152.03</v>
      </c>
      <c r="S43" s="12"/>
      <c r="T43" s="12"/>
      <c r="U43" s="12"/>
      <c r="V43" s="101" t="s">
        <v>71</v>
      </c>
    </row>
    <row r="44" spans="1:22" ht="15.75" thickBot="1">
      <c r="A44" s="45"/>
      <c r="B44" s="74"/>
      <c r="C44" s="126"/>
      <c r="D44" s="127"/>
      <c r="E44" s="94"/>
      <c r="F44" s="47"/>
      <c r="G44" s="48"/>
      <c r="H44" s="49"/>
      <c r="I44" s="47"/>
      <c r="J44" s="48"/>
      <c r="K44" s="49"/>
      <c r="L44" s="47"/>
      <c r="M44" s="49"/>
      <c r="N44" s="46"/>
      <c r="O44" s="25" t="s">
        <v>32</v>
      </c>
      <c r="P44" s="25" t="s">
        <v>32</v>
      </c>
      <c r="Q44" s="25" t="s">
        <v>32</v>
      </c>
      <c r="R44" s="25" t="s">
        <v>32</v>
      </c>
      <c r="S44" s="12"/>
      <c r="T44" s="12"/>
      <c r="U44" s="12"/>
      <c r="V44" s="12"/>
    </row>
    <row r="46" spans="1:22">
      <c r="A46" s="2" t="s">
        <v>47</v>
      </c>
      <c r="B46" s="53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</row>
    <row r="47" spans="1:22">
      <c r="B47" t="s">
        <v>48</v>
      </c>
      <c r="Q47" t="s">
        <v>32</v>
      </c>
      <c r="R47" s="139" t="s">
        <v>32</v>
      </c>
    </row>
    <row r="48" spans="1:22">
      <c r="B48" s="98" t="s">
        <v>80</v>
      </c>
      <c r="C48" s="1"/>
      <c r="D48" s="1"/>
      <c r="E48" s="1"/>
      <c r="F48" s="1"/>
      <c r="G48" s="1"/>
    </row>
    <row r="49" spans="2:2">
      <c r="B49" t="s">
        <v>139</v>
      </c>
    </row>
  </sheetData>
  <sheetProtection formatCells="0" formatColumns="0" formatRows="0"/>
  <mergeCells count="5">
    <mergeCell ref="S4:V4"/>
    <mergeCell ref="S5:S6"/>
    <mergeCell ref="T5:T6"/>
    <mergeCell ref="U5:U6"/>
    <mergeCell ref="V5:V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ALCOSAN Eastern Basin</vt:lpstr>
      <vt:lpstr>ALCOSAN Northern Basin</vt:lpstr>
      <vt:lpstr>ALCOSAN Southern Basin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jbrown</dc:creator>
  <cp:lastModifiedBy>tschubert</cp:lastModifiedBy>
  <cp:lastPrinted>2011-07-25T18:40:59Z</cp:lastPrinted>
  <dcterms:created xsi:type="dcterms:W3CDTF">2010-10-20T16:43:27Z</dcterms:created>
  <dcterms:modified xsi:type="dcterms:W3CDTF">2012-08-01T17:38:42Z</dcterms:modified>
</cp:coreProperties>
</file>